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avdie\Desktop\"/>
    </mc:Choice>
  </mc:AlternateContent>
  <xr:revisionPtr revIDLastSave="0" documentId="13_ncr:1_{A9FE2FF5-6707-4F46-BB1E-1BD1235F57FA}" xr6:coauthVersionLast="47" xr6:coauthVersionMax="47" xr10:uidLastSave="{00000000-0000-0000-0000-000000000000}"/>
  <bookViews>
    <workbookView xWindow="-19310" yWindow="-110" windowWidth="19420" windowHeight="10300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Core'!$E$34</definedName>
    <definedName name="Art">'University Core'!$E$67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Core'!$E$58</definedName>
    <definedName name="Civilization2Art">'University Core'!$E$73</definedName>
    <definedName name="Civlization2Lett">'University Core'!$E$63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Core'!$E$14</definedName>
    <definedName name="Fluids">'ChE-Requirements'!$E$51</definedName>
    <definedName name="FoundationsOfRestoration">'University Core'!$E$15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Core'!$E$16</definedName>
    <definedName name="Lett">'University Core'!$E$77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Core'!$E$21</definedName>
    <definedName name="RelElec2">'University Core'!$E$22</definedName>
    <definedName name="RelElec3">'University Core'!$E$23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StudentSuccess">'University Core'!$E$28</definedName>
    <definedName name="TeachingsDoctrinesBofM">'University Core'!$E$17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17" l="1"/>
  <c r="G13" i="17"/>
  <c r="G38" i="17"/>
  <c r="D39" i="17"/>
  <c r="D13" i="17"/>
  <c r="D40" i="13"/>
  <c r="J23" i="13"/>
  <c r="D14" i="13"/>
  <c r="D14" i="16"/>
  <c r="A68" i="5"/>
  <c r="D41" i="16"/>
  <c r="F2" i="6"/>
  <c r="D1" i="5"/>
  <c r="A2" i="15"/>
  <c r="A2" i="1"/>
  <c r="D65" i="17" l="1"/>
  <c r="D64" i="17"/>
  <c r="D53" i="13"/>
  <c r="D54" i="16"/>
  <c r="D53" i="16"/>
  <c r="D25" i="17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6" i="5"/>
  <c r="A45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G39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G52" i="16"/>
  <c r="D52" i="16"/>
  <c r="D50" i="16"/>
  <c r="D49" i="16"/>
  <c r="G48" i="16"/>
  <c r="D48" i="16"/>
  <c r="N45" i="16"/>
  <c r="K45" i="16"/>
  <c r="H45" i="16"/>
  <c r="G40" i="16"/>
  <c r="G39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7" i="5"/>
  <c r="A66" i="5"/>
  <c r="A65" i="5"/>
  <c r="A63" i="5"/>
  <c r="A62" i="5"/>
  <c r="A61" i="5"/>
  <c r="A60" i="5"/>
  <c r="A59" i="5"/>
  <c r="A58" i="5"/>
  <c r="A57" i="5"/>
  <c r="A50" i="5"/>
  <c r="A49" i="5"/>
  <c r="A48" i="5"/>
  <c r="A47" i="5"/>
  <c r="A46" i="5"/>
  <c r="A44" i="5"/>
  <c r="A43" i="5"/>
  <c r="A42" i="5"/>
  <c r="A41" i="5"/>
  <c r="A40" i="5"/>
  <c r="A39" i="5"/>
  <c r="A38" i="5"/>
  <c r="A37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K1" i="16" l="1"/>
  <c r="Q71" i="13" l="1"/>
  <c r="N71" i="13"/>
  <c r="K71" i="13"/>
  <c r="N58" i="13"/>
  <c r="K58" i="13"/>
  <c r="H58" i="13"/>
  <c r="E58" i="13"/>
  <c r="J24" i="13"/>
  <c r="G52" i="13"/>
  <c r="D50" i="13"/>
  <c r="D48" i="13"/>
  <c r="G48" i="13"/>
  <c r="N45" i="13"/>
  <c r="K45" i="13"/>
  <c r="H45" i="13"/>
  <c r="E45" i="13"/>
  <c r="G40" i="13"/>
  <c r="G39" i="13"/>
  <c r="G38" i="13"/>
  <c r="D37" i="13"/>
  <c r="G36" i="13"/>
  <c r="D35" i="13"/>
  <c r="G35" i="13"/>
  <c r="J22" i="13"/>
  <c r="N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95" i="6" l="1"/>
  <c r="D21" i="5" l="1"/>
  <c r="D33" i="5" l="1"/>
  <c r="D46" i="5" s="1"/>
  <c r="J21" i="5"/>
  <c r="M21" i="5"/>
  <c r="G21" i="5"/>
  <c r="G46" i="5" l="1"/>
  <c r="J46" i="5"/>
  <c r="M46" i="5"/>
  <c r="G33" i="5"/>
  <c r="J33" i="5"/>
  <c r="M33" i="5"/>
  <c r="D60" i="5"/>
  <c r="M60" i="5" l="1"/>
  <c r="G60" i="5"/>
  <c r="J60" i="5"/>
  <c r="E58" i="5" l="1"/>
  <c r="E19" i="5"/>
  <c r="H19" i="5"/>
  <c r="K19" i="5"/>
  <c r="N19" i="5"/>
  <c r="E31" i="5"/>
  <c r="H31" i="5"/>
  <c r="K31" i="5"/>
  <c r="N31" i="5"/>
  <c r="E44" i="5"/>
  <c r="H44" i="5"/>
  <c r="K44" i="5"/>
  <c r="N44" i="5"/>
  <c r="H58" i="5"/>
  <c r="K58" i="5"/>
  <c r="N58" i="5"/>
  <c r="E71" i="5"/>
  <c r="H71" i="5"/>
  <c r="K71" i="5"/>
  <c r="N71" i="5"/>
  <c r="Q71" i="5"/>
  <c r="E92" i="6"/>
  <c r="E91" i="6"/>
  <c r="E52" i="6"/>
  <c r="E46" i="6"/>
  <c r="E49" i="6"/>
</calcChain>
</file>

<file path=xl/sharedStrings.xml><?xml version="1.0" encoding="utf-8"?>
<sst xmlns="http://schemas.openxmlformats.org/spreadsheetml/2006/main" count="843" uniqueCount="324">
  <si>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</si>
  <si>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</si>
  <si>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</si>
  <si>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</si>
  <si>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</si>
  <si>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</si>
  <si>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</si>
  <si>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</si>
  <si>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</si>
  <si>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</si>
  <si>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</si>
  <si>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</si>
  <si>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</si>
  <si>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</si>
  <si>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</si>
  <si>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</si>
  <si>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</si>
  <si>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</si>
  <si>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</si>
  <si>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</si>
  <si>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</si>
  <si>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</si>
  <si>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</si>
  <si>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</si>
  <si>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</si>
  <si>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</si>
  <si>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</si>
  <si>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</si>
  <si>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</si>
  <si>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</si>
  <si>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</si>
  <si>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</si>
  <si>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</si>
  <si>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</si>
  <si>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</si>
  <si>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Fall</t>
  </si>
  <si>
    <t>Winter</t>
  </si>
  <si>
    <t>Ch En 170</t>
  </si>
  <si>
    <t>Ch En 191</t>
  </si>
  <si>
    <t>Ch En 263</t>
  </si>
  <si>
    <t>Ch En 273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</si>
  <si>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</si>
  <si>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</si>
  <si>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</si>
  <si>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</si>
  <si>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</si>
  <si>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</si>
  <si>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</si>
  <si>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</si>
  <si>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</si>
  <si>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</si>
  <si>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</si>
  <si>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</si>
  <si>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</si>
  <si>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</si>
  <si>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</si>
  <si>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</si>
  <si>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</si>
  <si>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</si>
  <si>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</si>
  <si>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</si>
  <si>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</si>
  <si>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</si>
  <si>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</si>
  <si>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</si>
  <si>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</si>
  <si>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</si>
  <si>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</si>
  <si>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</si>
  <si>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</si>
  <si>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</si>
  <si>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</si>
  <si>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</si>
  <si>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</si>
  <si>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</si>
  <si>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</si>
  <si>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</si>
  <si>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</si>
  <si>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</si>
  <si>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</si>
  <si>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</si>
  <si>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</si>
  <si>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</si>
  <si>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</si>
  <si>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</si>
  <si>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</si>
  <si>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</si>
  <si>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</si>
  <si>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</si>
  <si>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</si>
  <si>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</si>
  <si>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</si>
  <si>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</si>
  <si>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</si>
  <si>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</si>
  <si>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</si>
  <si>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</si>
  <si>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</si>
  <si>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</si>
  <si>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</si>
  <si>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</si>
  <si>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</si>
  <si>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</si>
  <si>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</si>
  <si>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</si>
  <si>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</si>
  <si>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</si>
  <si>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</si>
  <si>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</si>
  <si>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</si>
  <si>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</si>
  <si>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</si>
  <si>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</si>
  <si>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</si>
  <si>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</si>
  <si>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</si>
  <si>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</si>
  <si>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</si>
  <si>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</si>
  <si>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</si>
  <si>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</si>
  <si>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</si>
  <si>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</si>
  <si>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</si>
  <si>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</si>
  <si>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</si>
  <si>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</si>
  <si>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</si>
  <si>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</si>
  <si>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</si>
  <si>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</si>
  <si>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</si>
  <si>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</si>
  <si>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</si>
  <si>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</si>
  <si>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</si>
  <si>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</si>
  <si>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</si>
  <si>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</si>
  <si>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</si>
  <si>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</si>
  <si>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</si>
  <si>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</si>
  <si>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</si>
  <si>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</si>
  <si>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</si>
  <si>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</si>
  <si>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</si>
  <si>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</si>
  <si>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</si>
  <si>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</si>
  <si>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</si>
  <si>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</si>
  <si>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</si>
  <si>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</si>
  <si>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</si>
  <si>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</si>
  <si>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</si>
  <si>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</si>
  <si>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</si>
  <si>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</si>
  <si>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</si>
  <si>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</si>
  <si>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</si>
  <si>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</si>
  <si>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</si>
  <si>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</si>
  <si>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</si>
  <si>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</si>
  <si>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</si>
  <si>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</si>
  <si>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</si>
  <si>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</si>
  <si>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</si>
  <si>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</si>
  <si>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</si>
  <si>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</si>
  <si>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</si>
  <si>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</si>
  <si>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</si>
  <si>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</si>
  <si>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</si>
  <si>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</si>
  <si>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</si>
  <si>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</si>
  <si>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</si>
  <si>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</si>
  <si>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</si>
  <si>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</si>
  <si>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</si>
  <si>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</si>
  <si>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</si>
  <si>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</si>
  <si>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</si>
  <si>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</si>
  <si>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</si>
  <si>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</si>
  <si>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</si>
  <si>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</si>
  <si>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</si>
  <si>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</si>
  <si>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</si>
  <si>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</si>
  <si>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</si>
  <si>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</si>
  <si>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</si>
  <si>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</si>
  <si>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</si>
  <si>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</si>
  <si>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</si>
  <si>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</si>
  <si>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</si>
  <si>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</si>
  <si>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</si>
  <si>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</si>
  <si>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</si>
  <si>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</si>
  <si>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</si>
  <si>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</si>
  <si>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</si>
  <si>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</si>
  <si>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</si>
  <si>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</si>
  <si>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</si>
  <si>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</si>
  <si>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</si>
  <si>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</si>
  <si>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</si>
  <si>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</si>
  <si>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 xml:space="preserve">The university counts other options for Biology, but only those listed may count towards the </t>
  </si>
  <si>
    <t>BS chemical engineering requirement.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</si>
  <si>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</si>
  <si>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</si>
  <si>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</si>
  <si>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</si>
  <si>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</si>
  <si>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</si>
  <si>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</si>
  <si>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</si>
  <si>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</si>
  <si>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</si>
  <si>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</si>
  <si>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</si>
  <si>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</si>
  <si>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</si>
  <si>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</si>
  <si>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</si>
  <si>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</si>
  <si>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</si>
  <si>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</si>
  <si>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</si>
  <si>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</si>
  <si>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</si>
  <si>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</si>
  <si>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</si>
  <si>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</si>
  <si>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</si>
  <si>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</si>
  <si>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</si>
  <si>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</si>
  <si>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</si>
  <si>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</si>
  <si>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</si>
  <si>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</si>
  <si>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</si>
  <si>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</si>
  <si>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</si>
  <si>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</si>
  <si>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</si>
  <si>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</si>
  <si>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</si>
  <si>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</si>
  <si>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</si>
  <si>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</si>
  <si>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</si>
  <si>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</si>
  <si>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</si>
  <si>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</si>
  <si>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</si>
  <si>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</si>
  <si>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</si>
  <si>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8 Semesters</t>
  </si>
  <si>
    <t>Math 213</t>
  </si>
  <si>
    <t>Or 213, 314, 334</t>
  </si>
  <si>
    <t>Principles of Chemistry 1</t>
  </si>
  <si>
    <t>Principles of Chemistry 2</t>
  </si>
  <si>
    <t>General College Chemistry 1 with Lab (Integrated)</t>
  </si>
  <si>
    <t>General College Chemistry 2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</si>
  <si>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</si>
  <si>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</si>
  <si>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</si>
  <si>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</si>
  <si>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r>
      <t>3 Credits</t>
    </r>
    <r>
      <rPr>
        <vertAlign val="superscript"/>
        <sz val="11"/>
        <color theme="1"/>
        <rFont val="Calibri"/>
        <family val="2"/>
        <scheme val="minor"/>
      </rPr>
      <t>8</t>
    </r>
  </si>
  <si>
    <t xml:space="preserve">8. As explained on the "University Core" sheet, students can fulfill Civ 2, Art, Lett, and GCA by taking only two courses, but this is not required. Students can </t>
  </si>
  <si>
    <t xml:space="preserve">    use any combination of courses listed in the offical catalog. Talk to Lavdie Huff about other options if you have questions.</t>
  </si>
  <si>
    <t>Wrtg 316</t>
  </si>
  <si>
    <t>Bio 130**, MMBio 221, MMBio 240, or PDBio 120</t>
  </si>
  <si>
    <r>
      <t xml:space="preserve">Bio 100 is also approved but this course is introductory and is </t>
    </r>
    <r>
      <rPr>
        <b/>
        <i/>
        <sz val="10"/>
        <rFont val="Arial"/>
        <family val="2"/>
      </rPr>
      <t>not</t>
    </r>
    <r>
      <rPr>
        <sz val="10"/>
        <rFont val="Arial"/>
        <family val="2"/>
      </rPr>
      <t xml:space="preserve"> recommended for students with </t>
    </r>
    <r>
      <rPr>
        <b/>
        <i/>
        <sz val="10"/>
        <rFont val="Arial"/>
        <family val="2"/>
      </rPr>
      <t>any</t>
    </r>
    <r>
      <rPr>
        <sz val="10"/>
        <rFont val="Arial"/>
        <family val="2"/>
      </rPr>
      <t xml:space="preserve"> biology experience</t>
    </r>
  </si>
  <si>
    <t xml:space="preserve">in high school. 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</si>
  <si>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</si>
  <si>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advisor about their course scheduling.</t>
    </r>
  </si>
  <si>
    <r>
      <t xml:space="preserve">1. Bio 130, MMBio 221, MMBio 240, or CellBio 120.  Bio 100 counts but is </t>
    </r>
    <r>
      <rPr>
        <b/>
        <sz val="11"/>
        <color theme="1"/>
        <rFont val="Calibri"/>
        <family val="2"/>
        <scheme val="minor"/>
      </rPr>
      <t>not recommended</t>
    </r>
    <r>
      <rPr>
        <sz val="11"/>
        <color theme="1"/>
        <rFont val="Calibri"/>
        <family val="2"/>
        <scheme val="minor"/>
      </rPr>
      <t>.</t>
    </r>
  </si>
  <si>
    <t>BYU Foundations for Student Success</t>
  </si>
  <si>
    <t>Univ 101</t>
  </si>
  <si>
    <t>4.</t>
  </si>
  <si>
    <t xml:space="preserve">5. </t>
  </si>
  <si>
    <t xml:space="preserve">Use Univ 101 to satistify this requirement. </t>
  </si>
  <si>
    <t>No additional course required for Civ 1 if Univ 101 is used here.</t>
  </si>
  <si>
    <t>• CellBio 120</t>
  </si>
  <si>
    <t>Courses in Red, Italicized font double count with major requirements</t>
  </si>
  <si>
    <t>This document oulines the optimal path to graduation with the maximum amount of double counting.</t>
  </si>
  <si>
    <t>BYU Foundations for Student Success  (double count as Civ 1; see below)</t>
  </si>
  <si>
    <t>Optimal Chemical Engineering Flow Chart (Eight Semesters)</t>
  </si>
  <si>
    <t>Optimal Chemical Engineering Flow Chart (Eight Semesters, Two Terms)</t>
  </si>
  <si>
    <t>7 Credits</t>
  </si>
  <si>
    <t>9. Counts as Civilization 1</t>
  </si>
  <si>
    <r>
      <t>2 Credits</t>
    </r>
    <r>
      <rPr>
        <vertAlign val="superscript"/>
        <sz val="11"/>
        <color theme="1"/>
        <rFont val="Calibri"/>
        <family val="2"/>
        <scheme val="minor"/>
      </rPr>
      <t>9</t>
    </r>
  </si>
  <si>
    <t>Last Revised: 23 Feb 2024</t>
  </si>
  <si>
    <t>Stat 121</t>
  </si>
  <si>
    <t>2025-2026</t>
  </si>
  <si>
    <t>Complete 12 hours of approved advanced (300-level or above) engineering (ENG) course work</t>
  </si>
  <si>
    <t>Fall 25</t>
  </si>
  <si>
    <t>3-6 hours of the 13 ENG/EMSB elective hours must involve EPSEL/INNOV‡</t>
  </si>
  <si>
    <t>Complete 3 hours of approved advanced (300-level or above) EMSB† course 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</si>
</sst>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2" fillId="0" borderId="0" xfId="1" applyFont="1"/>
    <xf numFmtId="0" fontId="3" fillId="0" borderId="0" xfId="1" applyFont="1"/>
    <xf numFmtId="0" fontId="3" fillId="2" borderId="4" xfId="1" quotePrefix="1" applyFont="1" applyFill="1" applyBorder="1"/>
    <xf numFmtId="0" fontId="3" fillId="2" borderId="0" xfId="1" applyFont="1" applyFill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/>
    <xf numFmtId="0" fontId="13" fillId="14" borderId="0" xfId="1" applyFont="1" applyFill="1" applyAlignment="1">
      <alignment horizontal="center"/>
    </xf>
    <xf numFmtId="0" fontId="11" fillId="14" borderId="0" xfId="1" applyFont="1" applyFill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/>
    <xf numFmtId="0" fontId="22" fillId="9" borderId="0" xfId="1" applyFont="1" applyFill="1"/>
    <xf numFmtId="0" fontId="22" fillId="7" borderId="0" xfId="1" applyFont="1" applyFill="1"/>
    <xf numFmtId="0" fontId="23" fillId="7" borderId="0" xfId="1" applyFont="1" applyFill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/>
    <xf numFmtId="0" fontId="26" fillId="5" borderId="0" xfId="1" applyFont="1" applyFill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1" applyFont="1"/>
    <xf numFmtId="0" fontId="29" fillId="0" borderId="17" xfId="1" applyFont="1" applyBorder="1" applyAlignment="1">
      <alignment vertical="center"/>
    </xf>
    <xf numFmtId="0" fontId="7" fillId="4" borderId="14" xfId="1" applyFont="1" applyFill="1" applyBorder="1"/>
    <xf numFmtId="0" fontId="27" fillId="0" borderId="0" xfId="0" applyFont="1" applyAlignment="1">
      <alignment horizontal="left" vertical="center"/>
    </xf>
    <xf numFmtId="0" fontId="31" fillId="0" borderId="0" xfId="0" applyFont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/>
    <xf numFmtId="164" fontId="3" fillId="7" borderId="0" xfId="1" applyNumberFormat="1" applyFont="1" applyFill="1"/>
    <xf numFmtId="164" fontId="3" fillId="5" borderId="0" xfId="1" applyNumberFormat="1" applyFont="1" applyFill="1"/>
    <xf numFmtId="164" fontId="3" fillId="8" borderId="0" xfId="1" applyNumberFormat="1" applyFont="1" applyFill="1"/>
    <xf numFmtId="0" fontId="3" fillId="0" borderId="0" xfId="1" applyFont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Alignment="1">
      <alignment horizontal="right"/>
    </xf>
    <xf numFmtId="0" fontId="7" fillId="8" borderId="0" xfId="1" applyFont="1" applyFill="1"/>
    <xf numFmtId="0" fontId="36" fillId="3" borderId="0" xfId="1" applyFont="1" applyFill="1"/>
    <xf numFmtId="0" fontId="7" fillId="3" borderId="0" xfId="1" applyFont="1" applyFill="1"/>
    <xf numFmtId="0" fontId="20" fillId="0" borderId="0" xfId="0" applyFont="1" applyAlignment="1">
      <alignment textRotation="90"/>
    </xf>
    <xf numFmtId="0" fontId="7" fillId="0" borderId="17" xfId="1" applyFont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9" fillId="0" borderId="0" xfId="1" applyFont="1"/>
    <xf numFmtId="0" fontId="1" fillId="0" borderId="16" xfId="1" applyBorder="1" applyAlignment="1">
      <alignment horizontal="center"/>
    </xf>
    <xf numFmtId="17" fontId="3" fillId="0" borderId="0" xfId="1" applyNumberFormat="1" applyFont="1"/>
    <xf numFmtId="0" fontId="6" fillId="8" borderId="0" xfId="1" applyFont="1" applyFill="1"/>
    <xf numFmtId="0" fontId="3" fillId="0" borderId="0" xfId="2" applyFont="1" applyFill="1" applyAlignment="1" applyProtection="1">
      <alignment horizontal="left"/>
    </xf>
    <xf numFmtId="0" fontId="3" fillId="0" borderId="0" xfId="1" applyFont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3" fillId="5" borderId="0" xfId="2" applyFont="1" applyFill="1" applyAlignment="1" applyProtection="1">
      <alignment horizontal="center"/>
    </xf>
    <xf numFmtId="0" fontId="21" fillId="0" borderId="0" xfId="0" applyFont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0" xfId="0" applyFont="1" applyAlignment="1">
      <alignment horizontal="left" textRotation="90"/>
    </xf>
    <xf numFmtId="0" fontId="20" fillId="0" borderId="2" xfId="0" applyFont="1" applyBorder="1" applyAlignment="1">
      <alignment horizontal="left" textRotation="90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" fillId="0" borderId="0" xfId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164" fontId="16" fillId="0" borderId="0" xfId="1" applyNumberFormat="1" applyFont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57</xdr:row>
      <xdr:rowOff>104774</xdr:rowOff>
    </xdr:from>
    <xdr:to>
      <xdr:col>18</xdr:col>
      <xdr:colOff>457200</xdr:colOff>
      <xdr:row>85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547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="0" i="0" u="none" strike="noStrike" baseline="0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courses listed above are only suggestions.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Students may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use any combination of courses listed in the offical catalog to fulfill the requirements. Talk to Lavdie Huff about other options if you have questions.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endParaRPr lang="en-US" sz="1200">
            <a:solidFill>
              <a:schemeClr val="accent1">
                <a:lumMod val="75000"/>
              </a:schemeClr>
            </a:solidFill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110998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167900</xdr:colOff>
      <xdr:row>28</xdr:row>
      <xdr:rowOff>1819</xdr:rowOff>
    </xdr:from>
    <xdr:to>
      <xdr:col>2</xdr:col>
      <xdr:colOff>129090</xdr:colOff>
      <xdr:row>28</xdr:row>
      <xdr:rowOff>279314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7900" y="6072419"/>
          <a:ext cx="1326440" cy="27749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244100</xdr:colOff>
      <xdr:row>25</xdr:row>
      <xdr:rowOff>14194</xdr:rowOff>
    </xdr:from>
    <xdr:to>
      <xdr:col>10</xdr:col>
      <xdr:colOff>110040</xdr:colOff>
      <xdr:row>25</xdr:row>
      <xdr:rowOff>285339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6168650" y="5443444"/>
          <a:ext cx="1323265" cy="27114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7844</xdr:rowOff>
    </xdr:from>
    <xdr:to>
      <xdr:col>4</xdr:col>
      <xdr:colOff>128251</xdr:colOff>
      <xdr:row>25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Biology</a:t>
          </a:r>
        </a:p>
      </xdr:txBody>
    </xdr:sp>
    <xdr:clientData/>
  </xdr:twoCellAnchor>
  <xdr:twoCellAnchor>
    <xdr:from>
      <xdr:col>2</xdr:col>
      <xdr:colOff>259135</xdr:colOff>
      <xdr:row>28</xdr:row>
      <xdr:rowOff>11344</xdr:rowOff>
    </xdr:from>
    <xdr:to>
      <xdr:col>4</xdr:col>
      <xdr:colOff>128251</xdr:colOff>
      <xdr:row>28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25</xdr:row>
      <xdr:rowOff>7844</xdr:rowOff>
    </xdr:from>
    <xdr:to>
      <xdr:col>6</xdr:col>
      <xdr:colOff>127691</xdr:colOff>
      <xdr:row>25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7844</xdr:rowOff>
    </xdr:from>
    <xdr:to>
      <xdr:col>8</xdr:col>
      <xdr:colOff>130772</xdr:colOff>
      <xdr:row>25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28</xdr:row>
      <xdr:rowOff>11344</xdr:rowOff>
    </xdr:from>
    <xdr:to>
      <xdr:col>8</xdr:col>
      <xdr:colOff>130772</xdr:colOff>
      <xdr:row>28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Econ 110</a:t>
          </a:r>
        </a:p>
      </xdr:txBody>
    </xdr:sp>
    <xdr:clientData/>
  </xdr:twoCellAnchor>
  <xdr:twoCellAnchor>
    <xdr:from>
      <xdr:col>10</xdr:col>
      <xdr:colOff>261237</xdr:colOff>
      <xdr:row>25</xdr:row>
      <xdr:rowOff>7844</xdr:rowOff>
    </xdr:from>
    <xdr:to>
      <xdr:col>12</xdr:col>
      <xdr:colOff>130353</xdr:colOff>
      <xdr:row>25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11344</xdr:rowOff>
    </xdr:from>
    <xdr:to>
      <xdr:col>12</xdr:col>
      <xdr:colOff>130353</xdr:colOff>
      <xdr:row>28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7844</xdr:rowOff>
    </xdr:from>
    <xdr:to>
      <xdr:col>14</xdr:col>
      <xdr:colOff>127413</xdr:colOff>
      <xdr:row>25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28</xdr:row>
      <xdr:rowOff>11344</xdr:rowOff>
    </xdr:from>
    <xdr:to>
      <xdr:col>14</xdr:col>
      <xdr:colOff>127413</xdr:colOff>
      <xdr:row>28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38100</xdr:rowOff>
    </xdr:from>
    <xdr:to>
      <xdr:col>0</xdr:col>
      <xdr:colOff>200025</xdr:colOff>
      <xdr:row>38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37</xdr:row>
      <xdr:rowOff>19051</xdr:rowOff>
    </xdr:from>
    <xdr:to>
      <xdr:col>7</xdr:col>
      <xdr:colOff>800101</xdr:colOff>
      <xdr:row>37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38</xdr:row>
      <xdr:rowOff>27044</xdr:rowOff>
    </xdr:from>
    <xdr:to>
      <xdr:col>7</xdr:col>
      <xdr:colOff>785814</xdr:colOff>
      <xdr:row>38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39</xdr:row>
      <xdr:rowOff>28575</xdr:rowOff>
    </xdr:from>
    <xdr:to>
      <xdr:col>7</xdr:col>
      <xdr:colOff>838201</xdr:colOff>
      <xdr:row>39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76200</xdr:colOff>
      <xdr:row>39</xdr:row>
      <xdr:rowOff>28575</xdr:rowOff>
    </xdr:from>
    <xdr:to>
      <xdr:col>0</xdr:col>
      <xdr:colOff>200025</xdr:colOff>
      <xdr:row>39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23</xdr:row>
      <xdr:rowOff>0</xdr:rowOff>
    </xdr:from>
    <xdr:to>
      <xdr:col>15</xdr:col>
      <xdr:colOff>577850</xdr:colOff>
      <xdr:row>23</xdr:row>
      <xdr:rowOff>165100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10335932" y="5005294"/>
          <a:ext cx="1582271" cy="16510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22</xdr:row>
      <xdr:rowOff>63500</xdr:rowOff>
    </xdr:from>
    <xdr:to>
      <xdr:col>15</xdr:col>
      <xdr:colOff>444780</xdr:colOff>
      <xdr:row>23</xdr:row>
      <xdr:rowOff>107950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985135" y="491172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40</xdr:row>
      <xdr:rowOff>113249</xdr:rowOff>
    </xdr:from>
    <xdr:to>
      <xdr:col>7</xdr:col>
      <xdr:colOff>709612</xdr:colOff>
      <xdr:row>40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28</xdr:row>
      <xdr:rowOff>11344</xdr:rowOff>
    </xdr:from>
    <xdr:to>
      <xdr:col>16</xdr:col>
      <xdr:colOff>130586</xdr:colOff>
      <xdr:row>28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41</xdr:row>
      <xdr:rowOff>114300</xdr:rowOff>
    </xdr:from>
    <xdr:to>
      <xdr:col>7</xdr:col>
      <xdr:colOff>752475</xdr:colOff>
      <xdr:row>41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31</xdr:row>
      <xdr:rowOff>11206</xdr:rowOff>
    </xdr:from>
    <xdr:to>
      <xdr:col>12</xdr:col>
      <xdr:colOff>130353</xdr:colOff>
      <xdr:row>31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1047750</xdr:colOff>
      <xdr:row>20</xdr:row>
      <xdr:rowOff>161925</xdr:rowOff>
    </xdr:to>
    <xdr:cxnSp macro="">
      <xdr:nvCxnSpPr>
        <xdr:cNvPr id="138" name="AutoShape 11">
          <a:extLst>
            <a:ext uri="{FF2B5EF4-FFF2-40B4-BE49-F238E27FC236}">
              <a16:creationId xmlns:a16="http://schemas.microsoft.com/office/drawing/2014/main" id="{7A372E41-E63C-4787-B18A-053F19AD223D}"/>
            </a:ext>
          </a:extLst>
        </xdr:cNvPr>
        <xdr:cNvCxnSpPr>
          <a:cxnSpLocks noChangeShapeType="1"/>
          <a:stCxn id="73" idx="3"/>
        </xdr:cNvCxnSpPr>
      </xdr:nvCxnSpPr>
      <xdr:spPr bwMode="auto">
        <a:xfrm>
          <a:off x="4274596" y="4562476"/>
          <a:ext cx="1621379" cy="1904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1057275</xdr:colOff>
      <xdr:row>11</xdr:row>
      <xdr:rowOff>115757</xdr:rowOff>
    </xdr:from>
    <xdr:to>
      <xdr:col>8</xdr:col>
      <xdr:colOff>364010</xdr:colOff>
      <xdr:row>20</xdr:row>
      <xdr:rowOff>161925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D1B3C959-8E83-417B-A014-717146C43FBF}"/>
            </a:ext>
          </a:extLst>
        </xdr:cNvPr>
        <xdr:cNvCxnSpPr>
          <a:cxnSpLocks noChangeShapeType="1"/>
          <a:endCxn id="279" idx="2"/>
        </xdr:cNvCxnSpPr>
      </xdr:nvCxnSpPr>
      <xdr:spPr bwMode="auto">
        <a:xfrm flipV="1">
          <a:off x="5905500" y="2649407"/>
          <a:ext cx="383060" cy="1932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20</xdr:row>
      <xdr:rowOff>142876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22D72A2D-007A-408C-8B4A-1E04A4C67CD3}"/>
            </a:ext>
          </a:extLst>
        </xdr:cNvPr>
        <xdr:cNvCxnSpPr>
          <a:cxnSpLocks noChangeShapeType="1"/>
          <a:stCxn id="74" idx="3"/>
          <a:endCxn id="21" idx="2"/>
        </xdr:cNvCxnSpPr>
      </xdr:nvCxnSpPr>
      <xdr:spPr bwMode="auto">
        <a:xfrm flipV="1">
          <a:off x="2819354" y="2026536"/>
          <a:ext cx="363778" cy="25359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239209</xdr:rowOff>
    </xdr:from>
    <xdr:to>
      <xdr:col>13</xdr:col>
      <xdr:colOff>145429</xdr:colOff>
      <xdr:row>17</xdr:row>
      <xdr:rowOff>147898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8B81372F-E76C-4936-ACA1-3343709E1D5C}"/>
            </a:ext>
          </a:extLst>
        </xdr:cNvPr>
        <xdr:cNvCxnSpPr>
          <a:stCxn id="77" idx="3"/>
          <a:endCxn id="43" idx="3"/>
        </xdr:cNvCxnSpPr>
      </xdr:nvCxnSpPr>
      <xdr:spPr>
        <a:xfrm flipV="1">
          <a:off x="8840013" y="3401509"/>
          <a:ext cx="649441" cy="53733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218700</xdr:colOff>
      <xdr:row>25</xdr:row>
      <xdr:rowOff>1819</xdr:rowOff>
    </xdr:from>
    <xdr:to>
      <xdr:col>2</xdr:col>
      <xdr:colOff>179890</xdr:colOff>
      <xdr:row>25</xdr:row>
      <xdr:rowOff>282489</xdr:rowOff>
    </xdr:to>
    <xdr:sp macro="" textlink="StudentSuccess">
      <xdr:nvSpPr>
        <xdr:cNvPr id="2" name="Flowchart: Data 1">
          <a:extLst>
            <a:ext uri="{FF2B5EF4-FFF2-40B4-BE49-F238E27FC236}">
              <a16:creationId xmlns:a16="http://schemas.microsoft.com/office/drawing/2014/main" id="{A9EFB4D1-3BF3-4082-9DC6-ABC8711BA3F6}"/>
            </a:ext>
          </a:extLst>
        </xdr:cNvPr>
        <xdr:cNvSpPr/>
      </xdr:nvSpPr>
      <xdr:spPr>
        <a:xfrm>
          <a:off x="218700" y="5443769"/>
          <a:ext cx="1326440" cy="28067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8B842E0-0520-485A-97BE-921CCFBB4989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Univ 101</a:t>
          </a:fld>
          <a:endParaRPr lang="en-US" sz="8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0</xdr:colOff>
      <xdr:row>19</xdr:row>
      <xdr:rowOff>139700</xdr:rowOff>
    </xdr:from>
    <xdr:to>
      <xdr:col>10</xdr:col>
      <xdr:colOff>58854</xdr:colOff>
      <xdr:row>20</xdr:row>
      <xdr:rowOff>266700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B29CAFA2-B624-4A80-8612-75B54AEAF9B5}"/>
            </a:ext>
          </a:extLst>
        </xdr:cNvPr>
        <xdr:cNvSpPr/>
      </xdr:nvSpPr>
      <xdr:spPr>
        <a:xfrm>
          <a:off x="6629400" y="4359275"/>
          <a:ext cx="1192329" cy="30797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3400</xdr:rowOff>
    </xdr:from>
    <xdr:to>
      <xdr:col>2</xdr:col>
      <xdr:colOff>129090</xdr:colOff>
      <xdr:row>28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783850</xdr:colOff>
      <xdr:row>28</xdr:row>
      <xdr:rowOff>11345</xdr:rowOff>
    </xdr:from>
    <xdr:to>
      <xdr:col>9</xdr:col>
      <xdr:colOff>367215</xdr:colOff>
      <xdr:row>28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5917825" y="606924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11345</xdr:rowOff>
    </xdr:from>
    <xdr:to>
      <xdr:col>4</xdr:col>
      <xdr:colOff>128251</xdr:colOff>
      <xdr:row>25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31</xdr:row>
      <xdr:rowOff>13793</xdr:rowOff>
    </xdr:from>
    <xdr:to>
      <xdr:col>5</xdr:col>
      <xdr:colOff>329404</xdr:colOff>
      <xdr:row>32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28</xdr:row>
      <xdr:rowOff>3400</xdr:rowOff>
    </xdr:from>
    <xdr:to>
      <xdr:col>5</xdr:col>
      <xdr:colOff>329124</xdr:colOff>
      <xdr:row>28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11345</xdr:rowOff>
    </xdr:from>
    <xdr:to>
      <xdr:col>8</xdr:col>
      <xdr:colOff>130772</xdr:colOff>
      <xdr:row>25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34</xdr:row>
      <xdr:rowOff>11341</xdr:rowOff>
    </xdr:from>
    <xdr:to>
      <xdr:col>5</xdr:col>
      <xdr:colOff>329404</xdr:colOff>
      <xdr:row>34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11345</xdr:rowOff>
    </xdr:from>
    <xdr:to>
      <xdr:col>12</xdr:col>
      <xdr:colOff>130353</xdr:colOff>
      <xdr:row>25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530318</xdr:colOff>
      <xdr:row>25</xdr:row>
      <xdr:rowOff>12925</xdr:rowOff>
    </xdr:from>
    <xdr:to>
      <xdr:col>10</xdr:col>
      <xdr:colOff>113684</xdr:colOff>
      <xdr:row>26</xdr:row>
      <xdr:rowOff>1495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6740618" y="5442175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31</xdr:row>
      <xdr:rowOff>13793</xdr:rowOff>
    </xdr:from>
    <xdr:to>
      <xdr:col>9</xdr:col>
      <xdr:colOff>329818</xdr:colOff>
      <xdr:row>32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11345</xdr:rowOff>
    </xdr:from>
    <xdr:to>
      <xdr:col>14</xdr:col>
      <xdr:colOff>127413</xdr:colOff>
      <xdr:row>25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41</xdr:row>
      <xdr:rowOff>38100</xdr:rowOff>
    </xdr:from>
    <xdr:to>
      <xdr:col>0</xdr:col>
      <xdr:colOff>200025</xdr:colOff>
      <xdr:row>41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40</xdr:row>
      <xdr:rowOff>19051</xdr:rowOff>
    </xdr:from>
    <xdr:to>
      <xdr:col>7</xdr:col>
      <xdr:colOff>800101</xdr:colOff>
      <xdr:row>40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41</xdr:row>
      <xdr:rowOff>27044</xdr:rowOff>
    </xdr:from>
    <xdr:to>
      <xdr:col>7</xdr:col>
      <xdr:colOff>785814</xdr:colOff>
      <xdr:row>41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42</xdr:row>
      <xdr:rowOff>28575</xdr:rowOff>
    </xdr:from>
    <xdr:to>
      <xdr:col>7</xdr:col>
      <xdr:colOff>838201</xdr:colOff>
      <xdr:row>42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76200</xdr:colOff>
      <xdr:row>42</xdr:row>
      <xdr:rowOff>28575</xdr:rowOff>
    </xdr:from>
    <xdr:to>
      <xdr:col>0</xdr:col>
      <xdr:colOff>200025</xdr:colOff>
      <xdr:row>42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43</xdr:row>
      <xdr:rowOff>113249</xdr:rowOff>
    </xdr:from>
    <xdr:to>
      <xdr:col>7</xdr:col>
      <xdr:colOff>709612</xdr:colOff>
      <xdr:row>43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25</xdr:row>
      <xdr:rowOff>11345</xdr:rowOff>
    </xdr:from>
    <xdr:to>
      <xdr:col>16</xdr:col>
      <xdr:colOff>130586</xdr:colOff>
      <xdr:row>25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44</xdr:row>
      <xdr:rowOff>114300</xdr:rowOff>
    </xdr:from>
    <xdr:to>
      <xdr:col>7</xdr:col>
      <xdr:colOff>752475</xdr:colOff>
      <xdr:row>44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3400</xdr:rowOff>
    </xdr:from>
    <xdr:to>
      <xdr:col>12</xdr:col>
      <xdr:colOff>130353</xdr:colOff>
      <xdr:row>28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13</xdr:row>
      <xdr:rowOff>85725</xdr:rowOff>
    </xdr:from>
    <xdr:to>
      <xdr:col>6</xdr:col>
      <xdr:colOff>523875</xdr:colOff>
      <xdr:row>20</xdr:row>
      <xdr:rowOff>146616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937F9C89-6742-4E3D-A499-51C0AE1EDED4}"/>
            </a:ext>
          </a:extLst>
        </xdr:cNvPr>
        <xdr:cNvCxnSpPr>
          <a:cxnSpLocks noChangeShapeType="1"/>
          <a:stCxn id="35" idx="3"/>
        </xdr:cNvCxnSpPr>
      </xdr:nvCxnSpPr>
      <xdr:spPr bwMode="auto">
        <a:xfrm flipV="1">
          <a:off x="4564638" y="3057525"/>
          <a:ext cx="521712" cy="15086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523876</xdr:colOff>
      <xdr:row>13</xdr:row>
      <xdr:rowOff>95250</xdr:rowOff>
    </xdr:from>
    <xdr:to>
      <xdr:col>8</xdr:col>
      <xdr:colOff>57150</xdr:colOff>
      <xdr:row>13</xdr:row>
      <xdr:rowOff>95250</xdr:rowOff>
    </xdr:to>
    <xdr:sp macro="" textlink="">
      <xdr:nvSpPr>
        <xdr:cNvPr id="144" name="Line 9">
          <a:extLst>
            <a:ext uri="{FF2B5EF4-FFF2-40B4-BE49-F238E27FC236}">
              <a16:creationId xmlns:a16="http://schemas.microsoft.com/office/drawing/2014/main" id="{109B5FD6-7873-4B3B-85A6-D1FD0A259EFF}"/>
            </a:ext>
          </a:extLst>
        </xdr:cNvPr>
        <xdr:cNvSpPr>
          <a:spLocks noChangeShapeType="1"/>
        </xdr:cNvSpPr>
      </xdr:nvSpPr>
      <xdr:spPr bwMode="auto">
        <a:xfrm>
          <a:off x="5086351" y="3067050"/>
          <a:ext cx="118109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57150</xdr:colOff>
      <xdr:row>8</xdr:row>
      <xdr:rowOff>113598</xdr:rowOff>
    </xdr:from>
    <xdr:to>
      <xdr:col>8</xdr:col>
      <xdr:colOff>654328</xdr:colOff>
      <xdr:row>13</xdr:row>
      <xdr:rowOff>95251</xdr:rowOff>
    </xdr:to>
    <xdr:cxnSp macro="">
      <xdr:nvCxnSpPr>
        <xdr:cNvPr id="145" name="AutoShape 11">
          <a:extLst>
            <a:ext uri="{FF2B5EF4-FFF2-40B4-BE49-F238E27FC236}">
              <a16:creationId xmlns:a16="http://schemas.microsoft.com/office/drawing/2014/main" id="{DF9E15C1-F56A-428A-B74E-D14B3B505029}"/>
            </a:ext>
          </a:extLst>
        </xdr:cNvPr>
        <xdr:cNvCxnSpPr>
          <a:cxnSpLocks noChangeShapeType="1"/>
          <a:stCxn id="144" idx="1"/>
          <a:endCxn id="102" idx="2"/>
        </xdr:cNvCxnSpPr>
      </xdr:nvCxnSpPr>
      <xdr:spPr bwMode="auto">
        <a:xfrm flipV="1">
          <a:off x="6267450" y="2018598"/>
          <a:ext cx="597178" cy="104845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523875</xdr:colOff>
      <xdr:row>22</xdr:row>
      <xdr:rowOff>174625</xdr:rowOff>
    </xdr:from>
    <xdr:to>
      <xdr:col>15</xdr:col>
      <xdr:colOff>574675</xdr:colOff>
      <xdr:row>23</xdr:row>
      <xdr:rowOff>149225</xdr:rowOff>
    </xdr:to>
    <xdr:grpSp>
      <xdr:nvGrpSpPr>
        <xdr:cNvPr id="149" name="Group 148">
          <a:extLst>
            <a:ext uri="{FF2B5EF4-FFF2-40B4-BE49-F238E27FC236}">
              <a16:creationId xmlns:a16="http://schemas.microsoft.com/office/drawing/2014/main" id="{734D5DF3-BDDD-4934-8B47-2774197291C8}"/>
            </a:ext>
          </a:extLst>
        </xdr:cNvPr>
        <xdr:cNvGrpSpPr/>
      </xdr:nvGrpSpPr>
      <xdr:grpSpPr>
        <a:xfrm>
          <a:off x="10925175" y="5006975"/>
          <a:ext cx="1581150" cy="158750"/>
          <a:chOff x="9747250" y="4410075"/>
          <a:chExt cx="1511300" cy="311150"/>
        </a:xfrm>
      </xdr:grpSpPr>
      <xdr:cxnSp macro="">
        <xdr:nvCxnSpPr>
          <xdr:cNvPr id="150" name="Straight Connector 149">
            <a:extLst>
              <a:ext uri="{FF2B5EF4-FFF2-40B4-BE49-F238E27FC236}">
                <a16:creationId xmlns:a16="http://schemas.microsoft.com/office/drawing/2014/main" id="{217DEAEE-7004-414B-8626-C9C5937BC3DA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Straight Connector 150">
            <a:extLst>
              <a:ext uri="{FF2B5EF4-FFF2-40B4-BE49-F238E27FC236}">
                <a16:creationId xmlns:a16="http://schemas.microsoft.com/office/drawing/2014/main" id="{387583F7-4135-40C0-9D7D-25398C3842DB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Straight Connector 151">
            <a:extLst>
              <a:ext uri="{FF2B5EF4-FFF2-40B4-BE49-F238E27FC236}">
                <a16:creationId xmlns:a16="http://schemas.microsoft.com/office/drawing/2014/main" id="{2768165D-2C0E-4ED7-91D4-6A9F5994DCF3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637935</xdr:colOff>
      <xdr:row>22</xdr:row>
      <xdr:rowOff>47625</xdr:rowOff>
    </xdr:from>
    <xdr:to>
      <xdr:col>15</xdr:col>
      <xdr:colOff>441605</xdr:colOff>
      <xdr:row>23</xdr:row>
      <xdr:rowOff>92075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3582871-7ABD-416F-BEF6-8A6FDB183682}"/>
            </a:ext>
          </a:extLst>
        </xdr:cNvPr>
        <xdr:cNvSpPr txBox="1"/>
      </xdr:nvSpPr>
      <xdr:spPr>
        <a:xfrm>
          <a:off x="10553460" y="49053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20</xdr:row>
      <xdr:rowOff>146616</xdr:rowOff>
    </xdr:to>
    <xdr:cxnSp macro="">
      <xdr:nvCxnSpPr>
        <xdr:cNvPr id="157" name="AutoShape 11">
          <a:extLst>
            <a:ext uri="{FF2B5EF4-FFF2-40B4-BE49-F238E27FC236}">
              <a16:creationId xmlns:a16="http://schemas.microsoft.com/office/drawing/2014/main" id="{779276B5-DAD5-46CC-91B8-31E781638D03}"/>
            </a:ext>
          </a:extLst>
        </xdr:cNvPr>
        <xdr:cNvCxnSpPr>
          <a:cxnSpLocks noChangeShapeType="1"/>
          <a:stCxn id="36" idx="3"/>
          <a:endCxn id="9" idx="2"/>
        </xdr:cNvCxnSpPr>
      </xdr:nvCxnSpPr>
      <xdr:spPr bwMode="auto">
        <a:xfrm flipV="1">
          <a:off x="2818626" y="2018598"/>
          <a:ext cx="654828" cy="25476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211303</xdr:colOff>
      <xdr:row>25</xdr:row>
      <xdr:rowOff>2681</xdr:rowOff>
    </xdr:from>
    <xdr:to>
      <xdr:col>2</xdr:col>
      <xdr:colOff>172493</xdr:colOff>
      <xdr:row>25</xdr:row>
      <xdr:rowOff>283351</xdr:rowOff>
    </xdr:to>
    <xdr:sp macro="" textlink="StudentSuccess">
      <xdr:nvSpPr>
        <xdr:cNvPr id="73" name="Flowchart: Data 72">
          <a:extLst>
            <a:ext uri="{FF2B5EF4-FFF2-40B4-BE49-F238E27FC236}">
              <a16:creationId xmlns:a16="http://schemas.microsoft.com/office/drawing/2014/main" id="{CB5EB816-176E-4E50-9A94-2077CBA9F9D1}"/>
            </a:ext>
          </a:extLst>
        </xdr:cNvPr>
        <xdr:cNvSpPr/>
      </xdr:nvSpPr>
      <xdr:spPr>
        <a:xfrm>
          <a:off x="211303" y="5431931"/>
          <a:ext cx="1323265" cy="28067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8B842E0-0520-485A-97BE-921CCFBB4989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Univ 101</a:t>
          </a:fld>
          <a:endParaRPr lang="en-US" sz="8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0</xdr:colOff>
      <xdr:row>17</xdr:row>
      <xdr:rowOff>0</xdr:rowOff>
    </xdr:from>
    <xdr:to>
      <xdr:col>10</xdr:col>
      <xdr:colOff>58854</xdr:colOff>
      <xdr:row>18</xdr:row>
      <xdr:rowOff>49403</xdr:rowOff>
    </xdr:to>
    <xdr:sp macro="" textlink="">
      <xdr:nvSpPr>
        <xdr:cNvPr id="71" name="Oval 70">
          <a:extLst>
            <a:ext uri="{FF2B5EF4-FFF2-40B4-BE49-F238E27FC236}">
              <a16:creationId xmlns:a16="http://schemas.microsoft.com/office/drawing/2014/main" id="{30F585E2-6628-4375-8A43-CFFAC496EC1B}"/>
            </a:ext>
          </a:extLst>
        </xdr:cNvPr>
        <xdr:cNvSpPr/>
      </xdr:nvSpPr>
      <xdr:spPr>
        <a:xfrm>
          <a:off x="7219950" y="3781425"/>
          <a:ext cx="1192329" cy="335153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- Students delay/drop Ch En 311 and cannot take Ch En 376.</a:t>
          </a:r>
          <a:endParaRPr lang="en-US" sz="1100" b="0" u="none" baseline="0"/>
        </a:p>
        <a:p>
          <a:r>
            <a:rPr lang="en-US" sz="1100" b="0" u="none" baseline="0"/>
            <a:t>    - Students delay/drop Engl 316 and cannot take Ch En 479.</a:t>
          </a:r>
        </a:p>
        <a:p>
          <a:r>
            <a:rPr lang="en-US" sz="1100" b="0" u="none" baseline="0"/>
            <a:t>    - Students delay/drop Ch En 376 and cannot take Ch En 479.</a:t>
          </a:r>
        </a:p>
        <a:p>
          <a:r>
            <a:rPr lang="en-US" sz="1100" b="0" u="none" baseline="0"/>
            <a:t>    -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3" Type="http://schemas.openxmlformats.org/officeDocument/2006/relationships/hyperlink" Target="http://catalog.byu.edu/about-byu/university-core" TargetMode="External"/><Relationship Id="rId7" Type="http://schemas.openxmlformats.org/officeDocument/2006/relationships/hyperlink" Target="https://chemicalengineering.byu.edu/index.php/undergraduate-program/course-planning/biology-course" TargetMode="Externa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tabSelected="1" topLeftCell="A73" workbookViewId="0">
      <selection activeCell="R84" sqref="R84"/>
    </sheetView>
  </sheetViews>
  <sheetFormatPr defaultColWidth="8.81640625" defaultRowHeight="15.5" x14ac:dyDescent="0.35"/>
  <cols>
    <col min="1" max="1" width="2.81640625" style="2" customWidth="1"/>
    <col min="2" max="4" width="2.26953125" style="2" customWidth="1"/>
    <col min="5" max="5" width="13.26953125" style="2" customWidth="1"/>
    <col min="6" max="6" width="12.7265625" style="2" customWidth="1"/>
    <col min="7" max="7" width="10.26953125" style="2" customWidth="1"/>
    <col min="8" max="8" width="12" style="2" customWidth="1"/>
    <col min="9" max="11" width="9.1796875" style="2" customWidth="1"/>
    <col min="12" max="14" width="8.81640625" style="2" customWidth="1"/>
    <col min="15" max="257" width="8.81640625" style="2"/>
    <col min="258" max="260" width="2.26953125" style="2" customWidth="1"/>
    <col min="261" max="261" width="13.26953125" style="2" customWidth="1"/>
    <col min="262" max="262" width="12.7265625" style="2" customWidth="1"/>
    <col min="263" max="263" width="10.26953125" style="2" customWidth="1"/>
    <col min="264" max="264" width="12" style="2" customWidth="1"/>
    <col min="265" max="513" width="8.81640625" style="2"/>
    <col min="514" max="516" width="2.26953125" style="2" customWidth="1"/>
    <col min="517" max="517" width="13.26953125" style="2" customWidth="1"/>
    <col min="518" max="518" width="12.7265625" style="2" customWidth="1"/>
    <col min="519" max="519" width="10.26953125" style="2" customWidth="1"/>
    <col min="520" max="520" width="12" style="2" customWidth="1"/>
    <col min="521" max="769" width="8.81640625" style="2"/>
    <col min="770" max="772" width="2.26953125" style="2" customWidth="1"/>
    <col min="773" max="773" width="13.26953125" style="2" customWidth="1"/>
    <col min="774" max="774" width="12.7265625" style="2" customWidth="1"/>
    <col min="775" max="775" width="10.26953125" style="2" customWidth="1"/>
    <col min="776" max="776" width="12" style="2" customWidth="1"/>
    <col min="777" max="1025" width="8.81640625" style="2"/>
    <col min="1026" max="1028" width="2.26953125" style="2" customWidth="1"/>
    <col min="1029" max="1029" width="13.26953125" style="2" customWidth="1"/>
    <col min="1030" max="1030" width="12.7265625" style="2" customWidth="1"/>
    <col min="1031" max="1031" width="10.26953125" style="2" customWidth="1"/>
    <col min="1032" max="1032" width="12" style="2" customWidth="1"/>
    <col min="1033" max="1281" width="8.81640625" style="2"/>
    <col min="1282" max="1284" width="2.26953125" style="2" customWidth="1"/>
    <col min="1285" max="1285" width="13.26953125" style="2" customWidth="1"/>
    <col min="1286" max="1286" width="12.7265625" style="2" customWidth="1"/>
    <col min="1287" max="1287" width="10.26953125" style="2" customWidth="1"/>
    <col min="1288" max="1288" width="12" style="2" customWidth="1"/>
    <col min="1289" max="1537" width="8.81640625" style="2"/>
    <col min="1538" max="1540" width="2.26953125" style="2" customWidth="1"/>
    <col min="1541" max="1541" width="13.26953125" style="2" customWidth="1"/>
    <col min="1542" max="1542" width="12.7265625" style="2" customWidth="1"/>
    <col min="1543" max="1543" width="10.26953125" style="2" customWidth="1"/>
    <col min="1544" max="1544" width="12" style="2" customWidth="1"/>
    <col min="1545" max="1793" width="8.81640625" style="2"/>
    <col min="1794" max="1796" width="2.26953125" style="2" customWidth="1"/>
    <col min="1797" max="1797" width="13.26953125" style="2" customWidth="1"/>
    <col min="1798" max="1798" width="12.7265625" style="2" customWidth="1"/>
    <col min="1799" max="1799" width="10.26953125" style="2" customWidth="1"/>
    <col min="1800" max="1800" width="12" style="2" customWidth="1"/>
    <col min="1801" max="2049" width="8.81640625" style="2"/>
    <col min="2050" max="2052" width="2.26953125" style="2" customWidth="1"/>
    <col min="2053" max="2053" width="13.26953125" style="2" customWidth="1"/>
    <col min="2054" max="2054" width="12.7265625" style="2" customWidth="1"/>
    <col min="2055" max="2055" width="10.26953125" style="2" customWidth="1"/>
    <col min="2056" max="2056" width="12" style="2" customWidth="1"/>
    <col min="2057" max="2305" width="8.81640625" style="2"/>
    <col min="2306" max="2308" width="2.26953125" style="2" customWidth="1"/>
    <col min="2309" max="2309" width="13.26953125" style="2" customWidth="1"/>
    <col min="2310" max="2310" width="12.7265625" style="2" customWidth="1"/>
    <col min="2311" max="2311" width="10.26953125" style="2" customWidth="1"/>
    <col min="2312" max="2312" width="12" style="2" customWidth="1"/>
    <col min="2313" max="2561" width="8.81640625" style="2"/>
    <col min="2562" max="2564" width="2.26953125" style="2" customWidth="1"/>
    <col min="2565" max="2565" width="13.26953125" style="2" customWidth="1"/>
    <col min="2566" max="2566" width="12.7265625" style="2" customWidth="1"/>
    <col min="2567" max="2567" width="10.26953125" style="2" customWidth="1"/>
    <col min="2568" max="2568" width="12" style="2" customWidth="1"/>
    <col min="2569" max="2817" width="8.81640625" style="2"/>
    <col min="2818" max="2820" width="2.26953125" style="2" customWidth="1"/>
    <col min="2821" max="2821" width="13.26953125" style="2" customWidth="1"/>
    <col min="2822" max="2822" width="12.7265625" style="2" customWidth="1"/>
    <col min="2823" max="2823" width="10.26953125" style="2" customWidth="1"/>
    <col min="2824" max="2824" width="12" style="2" customWidth="1"/>
    <col min="2825" max="3073" width="8.81640625" style="2"/>
    <col min="3074" max="3076" width="2.26953125" style="2" customWidth="1"/>
    <col min="3077" max="3077" width="13.26953125" style="2" customWidth="1"/>
    <col min="3078" max="3078" width="12.7265625" style="2" customWidth="1"/>
    <col min="3079" max="3079" width="10.26953125" style="2" customWidth="1"/>
    <col min="3080" max="3080" width="12" style="2" customWidth="1"/>
    <col min="3081" max="3329" width="8.81640625" style="2"/>
    <col min="3330" max="3332" width="2.26953125" style="2" customWidth="1"/>
    <col min="3333" max="3333" width="13.26953125" style="2" customWidth="1"/>
    <col min="3334" max="3334" width="12.7265625" style="2" customWidth="1"/>
    <col min="3335" max="3335" width="10.26953125" style="2" customWidth="1"/>
    <col min="3336" max="3336" width="12" style="2" customWidth="1"/>
    <col min="3337" max="3585" width="8.81640625" style="2"/>
    <col min="3586" max="3588" width="2.26953125" style="2" customWidth="1"/>
    <col min="3589" max="3589" width="13.26953125" style="2" customWidth="1"/>
    <col min="3590" max="3590" width="12.7265625" style="2" customWidth="1"/>
    <col min="3591" max="3591" width="10.26953125" style="2" customWidth="1"/>
    <col min="3592" max="3592" width="12" style="2" customWidth="1"/>
    <col min="3593" max="3841" width="8.81640625" style="2"/>
    <col min="3842" max="3844" width="2.26953125" style="2" customWidth="1"/>
    <col min="3845" max="3845" width="13.26953125" style="2" customWidth="1"/>
    <col min="3846" max="3846" width="12.7265625" style="2" customWidth="1"/>
    <col min="3847" max="3847" width="10.26953125" style="2" customWidth="1"/>
    <col min="3848" max="3848" width="12" style="2" customWidth="1"/>
    <col min="3849" max="4097" width="8.81640625" style="2"/>
    <col min="4098" max="4100" width="2.26953125" style="2" customWidth="1"/>
    <col min="4101" max="4101" width="13.26953125" style="2" customWidth="1"/>
    <col min="4102" max="4102" width="12.7265625" style="2" customWidth="1"/>
    <col min="4103" max="4103" width="10.26953125" style="2" customWidth="1"/>
    <col min="4104" max="4104" width="12" style="2" customWidth="1"/>
    <col min="4105" max="4353" width="8.81640625" style="2"/>
    <col min="4354" max="4356" width="2.26953125" style="2" customWidth="1"/>
    <col min="4357" max="4357" width="13.26953125" style="2" customWidth="1"/>
    <col min="4358" max="4358" width="12.7265625" style="2" customWidth="1"/>
    <col min="4359" max="4359" width="10.26953125" style="2" customWidth="1"/>
    <col min="4360" max="4360" width="12" style="2" customWidth="1"/>
    <col min="4361" max="4609" width="8.81640625" style="2"/>
    <col min="4610" max="4612" width="2.26953125" style="2" customWidth="1"/>
    <col min="4613" max="4613" width="13.26953125" style="2" customWidth="1"/>
    <col min="4614" max="4614" width="12.7265625" style="2" customWidth="1"/>
    <col min="4615" max="4615" width="10.26953125" style="2" customWidth="1"/>
    <col min="4616" max="4616" width="12" style="2" customWidth="1"/>
    <col min="4617" max="4865" width="8.81640625" style="2"/>
    <col min="4866" max="4868" width="2.26953125" style="2" customWidth="1"/>
    <col min="4869" max="4869" width="13.26953125" style="2" customWidth="1"/>
    <col min="4870" max="4870" width="12.7265625" style="2" customWidth="1"/>
    <col min="4871" max="4871" width="10.26953125" style="2" customWidth="1"/>
    <col min="4872" max="4872" width="12" style="2" customWidth="1"/>
    <col min="4873" max="5121" width="8.81640625" style="2"/>
    <col min="5122" max="5124" width="2.26953125" style="2" customWidth="1"/>
    <col min="5125" max="5125" width="13.26953125" style="2" customWidth="1"/>
    <col min="5126" max="5126" width="12.7265625" style="2" customWidth="1"/>
    <col min="5127" max="5127" width="10.26953125" style="2" customWidth="1"/>
    <col min="5128" max="5128" width="12" style="2" customWidth="1"/>
    <col min="5129" max="5377" width="8.81640625" style="2"/>
    <col min="5378" max="5380" width="2.26953125" style="2" customWidth="1"/>
    <col min="5381" max="5381" width="13.26953125" style="2" customWidth="1"/>
    <col min="5382" max="5382" width="12.7265625" style="2" customWidth="1"/>
    <col min="5383" max="5383" width="10.26953125" style="2" customWidth="1"/>
    <col min="5384" max="5384" width="12" style="2" customWidth="1"/>
    <col min="5385" max="5633" width="8.81640625" style="2"/>
    <col min="5634" max="5636" width="2.26953125" style="2" customWidth="1"/>
    <col min="5637" max="5637" width="13.26953125" style="2" customWidth="1"/>
    <col min="5638" max="5638" width="12.7265625" style="2" customWidth="1"/>
    <col min="5639" max="5639" width="10.26953125" style="2" customWidth="1"/>
    <col min="5640" max="5640" width="12" style="2" customWidth="1"/>
    <col min="5641" max="5889" width="8.81640625" style="2"/>
    <col min="5890" max="5892" width="2.26953125" style="2" customWidth="1"/>
    <col min="5893" max="5893" width="13.26953125" style="2" customWidth="1"/>
    <col min="5894" max="5894" width="12.7265625" style="2" customWidth="1"/>
    <col min="5895" max="5895" width="10.26953125" style="2" customWidth="1"/>
    <col min="5896" max="5896" width="12" style="2" customWidth="1"/>
    <col min="5897" max="6145" width="8.81640625" style="2"/>
    <col min="6146" max="6148" width="2.26953125" style="2" customWidth="1"/>
    <col min="6149" max="6149" width="13.26953125" style="2" customWidth="1"/>
    <col min="6150" max="6150" width="12.7265625" style="2" customWidth="1"/>
    <col min="6151" max="6151" width="10.26953125" style="2" customWidth="1"/>
    <col min="6152" max="6152" width="12" style="2" customWidth="1"/>
    <col min="6153" max="6401" width="8.81640625" style="2"/>
    <col min="6402" max="6404" width="2.26953125" style="2" customWidth="1"/>
    <col min="6405" max="6405" width="13.26953125" style="2" customWidth="1"/>
    <col min="6406" max="6406" width="12.7265625" style="2" customWidth="1"/>
    <col min="6407" max="6407" width="10.26953125" style="2" customWidth="1"/>
    <col min="6408" max="6408" width="12" style="2" customWidth="1"/>
    <col min="6409" max="6657" width="8.81640625" style="2"/>
    <col min="6658" max="6660" width="2.26953125" style="2" customWidth="1"/>
    <col min="6661" max="6661" width="13.26953125" style="2" customWidth="1"/>
    <col min="6662" max="6662" width="12.7265625" style="2" customWidth="1"/>
    <col min="6663" max="6663" width="10.26953125" style="2" customWidth="1"/>
    <col min="6664" max="6664" width="12" style="2" customWidth="1"/>
    <col min="6665" max="6913" width="8.81640625" style="2"/>
    <col min="6914" max="6916" width="2.26953125" style="2" customWidth="1"/>
    <col min="6917" max="6917" width="13.26953125" style="2" customWidth="1"/>
    <col min="6918" max="6918" width="12.7265625" style="2" customWidth="1"/>
    <col min="6919" max="6919" width="10.26953125" style="2" customWidth="1"/>
    <col min="6920" max="6920" width="12" style="2" customWidth="1"/>
    <col min="6921" max="7169" width="8.81640625" style="2"/>
    <col min="7170" max="7172" width="2.26953125" style="2" customWidth="1"/>
    <col min="7173" max="7173" width="13.26953125" style="2" customWidth="1"/>
    <col min="7174" max="7174" width="12.7265625" style="2" customWidth="1"/>
    <col min="7175" max="7175" width="10.26953125" style="2" customWidth="1"/>
    <col min="7176" max="7176" width="12" style="2" customWidth="1"/>
    <col min="7177" max="7425" width="8.81640625" style="2"/>
    <col min="7426" max="7428" width="2.26953125" style="2" customWidth="1"/>
    <col min="7429" max="7429" width="13.26953125" style="2" customWidth="1"/>
    <col min="7430" max="7430" width="12.7265625" style="2" customWidth="1"/>
    <col min="7431" max="7431" width="10.26953125" style="2" customWidth="1"/>
    <col min="7432" max="7432" width="12" style="2" customWidth="1"/>
    <col min="7433" max="7681" width="8.81640625" style="2"/>
    <col min="7682" max="7684" width="2.26953125" style="2" customWidth="1"/>
    <col min="7685" max="7685" width="13.26953125" style="2" customWidth="1"/>
    <col min="7686" max="7686" width="12.7265625" style="2" customWidth="1"/>
    <col min="7687" max="7687" width="10.26953125" style="2" customWidth="1"/>
    <col min="7688" max="7688" width="12" style="2" customWidth="1"/>
    <col min="7689" max="7937" width="8.81640625" style="2"/>
    <col min="7938" max="7940" width="2.26953125" style="2" customWidth="1"/>
    <col min="7941" max="7941" width="13.26953125" style="2" customWidth="1"/>
    <col min="7942" max="7942" width="12.7265625" style="2" customWidth="1"/>
    <col min="7943" max="7943" width="10.26953125" style="2" customWidth="1"/>
    <col min="7944" max="7944" width="12" style="2" customWidth="1"/>
    <col min="7945" max="8193" width="8.81640625" style="2"/>
    <col min="8194" max="8196" width="2.26953125" style="2" customWidth="1"/>
    <col min="8197" max="8197" width="13.26953125" style="2" customWidth="1"/>
    <col min="8198" max="8198" width="12.7265625" style="2" customWidth="1"/>
    <col min="8199" max="8199" width="10.26953125" style="2" customWidth="1"/>
    <col min="8200" max="8200" width="12" style="2" customWidth="1"/>
    <col min="8201" max="8449" width="8.81640625" style="2"/>
    <col min="8450" max="8452" width="2.26953125" style="2" customWidth="1"/>
    <col min="8453" max="8453" width="13.26953125" style="2" customWidth="1"/>
    <col min="8454" max="8454" width="12.7265625" style="2" customWidth="1"/>
    <col min="8455" max="8455" width="10.26953125" style="2" customWidth="1"/>
    <col min="8456" max="8456" width="12" style="2" customWidth="1"/>
    <col min="8457" max="8705" width="8.81640625" style="2"/>
    <col min="8706" max="8708" width="2.26953125" style="2" customWidth="1"/>
    <col min="8709" max="8709" width="13.26953125" style="2" customWidth="1"/>
    <col min="8710" max="8710" width="12.7265625" style="2" customWidth="1"/>
    <col min="8711" max="8711" width="10.26953125" style="2" customWidth="1"/>
    <col min="8712" max="8712" width="12" style="2" customWidth="1"/>
    <col min="8713" max="8961" width="8.81640625" style="2"/>
    <col min="8962" max="8964" width="2.26953125" style="2" customWidth="1"/>
    <col min="8965" max="8965" width="13.26953125" style="2" customWidth="1"/>
    <col min="8966" max="8966" width="12.7265625" style="2" customWidth="1"/>
    <col min="8967" max="8967" width="10.26953125" style="2" customWidth="1"/>
    <col min="8968" max="8968" width="12" style="2" customWidth="1"/>
    <col min="8969" max="9217" width="8.81640625" style="2"/>
    <col min="9218" max="9220" width="2.26953125" style="2" customWidth="1"/>
    <col min="9221" max="9221" width="13.26953125" style="2" customWidth="1"/>
    <col min="9222" max="9222" width="12.7265625" style="2" customWidth="1"/>
    <col min="9223" max="9223" width="10.26953125" style="2" customWidth="1"/>
    <col min="9224" max="9224" width="12" style="2" customWidth="1"/>
    <col min="9225" max="9473" width="8.81640625" style="2"/>
    <col min="9474" max="9476" width="2.26953125" style="2" customWidth="1"/>
    <col min="9477" max="9477" width="13.26953125" style="2" customWidth="1"/>
    <col min="9478" max="9478" width="12.7265625" style="2" customWidth="1"/>
    <col min="9479" max="9479" width="10.26953125" style="2" customWidth="1"/>
    <col min="9480" max="9480" width="12" style="2" customWidth="1"/>
    <col min="9481" max="9729" width="8.81640625" style="2"/>
    <col min="9730" max="9732" width="2.26953125" style="2" customWidth="1"/>
    <col min="9733" max="9733" width="13.26953125" style="2" customWidth="1"/>
    <col min="9734" max="9734" width="12.7265625" style="2" customWidth="1"/>
    <col min="9735" max="9735" width="10.26953125" style="2" customWidth="1"/>
    <col min="9736" max="9736" width="12" style="2" customWidth="1"/>
    <col min="9737" max="9985" width="8.81640625" style="2"/>
    <col min="9986" max="9988" width="2.26953125" style="2" customWidth="1"/>
    <col min="9989" max="9989" width="13.26953125" style="2" customWidth="1"/>
    <col min="9990" max="9990" width="12.7265625" style="2" customWidth="1"/>
    <col min="9991" max="9991" width="10.26953125" style="2" customWidth="1"/>
    <col min="9992" max="9992" width="12" style="2" customWidth="1"/>
    <col min="9993" max="10241" width="8.81640625" style="2"/>
    <col min="10242" max="10244" width="2.26953125" style="2" customWidth="1"/>
    <col min="10245" max="10245" width="13.26953125" style="2" customWidth="1"/>
    <col min="10246" max="10246" width="12.7265625" style="2" customWidth="1"/>
    <col min="10247" max="10247" width="10.26953125" style="2" customWidth="1"/>
    <col min="10248" max="10248" width="12" style="2" customWidth="1"/>
    <col min="10249" max="10497" width="8.81640625" style="2"/>
    <col min="10498" max="10500" width="2.26953125" style="2" customWidth="1"/>
    <col min="10501" max="10501" width="13.26953125" style="2" customWidth="1"/>
    <col min="10502" max="10502" width="12.7265625" style="2" customWidth="1"/>
    <col min="10503" max="10503" width="10.26953125" style="2" customWidth="1"/>
    <col min="10504" max="10504" width="12" style="2" customWidth="1"/>
    <col min="10505" max="10753" width="8.81640625" style="2"/>
    <col min="10754" max="10756" width="2.26953125" style="2" customWidth="1"/>
    <col min="10757" max="10757" width="13.26953125" style="2" customWidth="1"/>
    <col min="10758" max="10758" width="12.7265625" style="2" customWidth="1"/>
    <col min="10759" max="10759" width="10.26953125" style="2" customWidth="1"/>
    <col min="10760" max="10760" width="12" style="2" customWidth="1"/>
    <col min="10761" max="11009" width="8.81640625" style="2"/>
    <col min="11010" max="11012" width="2.26953125" style="2" customWidth="1"/>
    <col min="11013" max="11013" width="13.26953125" style="2" customWidth="1"/>
    <col min="11014" max="11014" width="12.7265625" style="2" customWidth="1"/>
    <col min="11015" max="11015" width="10.26953125" style="2" customWidth="1"/>
    <col min="11016" max="11016" width="12" style="2" customWidth="1"/>
    <col min="11017" max="11265" width="8.81640625" style="2"/>
    <col min="11266" max="11268" width="2.26953125" style="2" customWidth="1"/>
    <col min="11269" max="11269" width="13.26953125" style="2" customWidth="1"/>
    <col min="11270" max="11270" width="12.7265625" style="2" customWidth="1"/>
    <col min="11271" max="11271" width="10.26953125" style="2" customWidth="1"/>
    <col min="11272" max="11272" width="12" style="2" customWidth="1"/>
    <col min="11273" max="11521" width="8.81640625" style="2"/>
    <col min="11522" max="11524" width="2.26953125" style="2" customWidth="1"/>
    <col min="11525" max="11525" width="13.26953125" style="2" customWidth="1"/>
    <col min="11526" max="11526" width="12.7265625" style="2" customWidth="1"/>
    <col min="11527" max="11527" width="10.26953125" style="2" customWidth="1"/>
    <col min="11528" max="11528" width="12" style="2" customWidth="1"/>
    <col min="11529" max="11777" width="8.81640625" style="2"/>
    <col min="11778" max="11780" width="2.26953125" style="2" customWidth="1"/>
    <col min="11781" max="11781" width="13.26953125" style="2" customWidth="1"/>
    <col min="11782" max="11782" width="12.7265625" style="2" customWidth="1"/>
    <col min="11783" max="11783" width="10.26953125" style="2" customWidth="1"/>
    <col min="11784" max="11784" width="12" style="2" customWidth="1"/>
    <col min="11785" max="12033" width="8.81640625" style="2"/>
    <col min="12034" max="12036" width="2.26953125" style="2" customWidth="1"/>
    <col min="12037" max="12037" width="13.26953125" style="2" customWidth="1"/>
    <col min="12038" max="12038" width="12.7265625" style="2" customWidth="1"/>
    <col min="12039" max="12039" width="10.26953125" style="2" customWidth="1"/>
    <col min="12040" max="12040" width="12" style="2" customWidth="1"/>
    <col min="12041" max="12289" width="8.81640625" style="2"/>
    <col min="12290" max="12292" width="2.26953125" style="2" customWidth="1"/>
    <col min="12293" max="12293" width="13.26953125" style="2" customWidth="1"/>
    <col min="12294" max="12294" width="12.7265625" style="2" customWidth="1"/>
    <col min="12295" max="12295" width="10.26953125" style="2" customWidth="1"/>
    <col min="12296" max="12296" width="12" style="2" customWidth="1"/>
    <col min="12297" max="12545" width="8.81640625" style="2"/>
    <col min="12546" max="12548" width="2.26953125" style="2" customWidth="1"/>
    <col min="12549" max="12549" width="13.26953125" style="2" customWidth="1"/>
    <col min="12550" max="12550" width="12.7265625" style="2" customWidth="1"/>
    <col min="12551" max="12551" width="10.26953125" style="2" customWidth="1"/>
    <col min="12552" max="12552" width="12" style="2" customWidth="1"/>
    <col min="12553" max="12801" width="8.81640625" style="2"/>
    <col min="12802" max="12804" width="2.26953125" style="2" customWidth="1"/>
    <col min="12805" max="12805" width="13.26953125" style="2" customWidth="1"/>
    <col min="12806" max="12806" width="12.7265625" style="2" customWidth="1"/>
    <col min="12807" max="12807" width="10.26953125" style="2" customWidth="1"/>
    <col min="12808" max="12808" width="12" style="2" customWidth="1"/>
    <col min="12809" max="13057" width="8.81640625" style="2"/>
    <col min="13058" max="13060" width="2.26953125" style="2" customWidth="1"/>
    <col min="13061" max="13061" width="13.26953125" style="2" customWidth="1"/>
    <col min="13062" max="13062" width="12.7265625" style="2" customWidth="1"/>
    <col min="13063" max="13063" width="10.26953125" style="2" customWidth="1"/>
    <col min="13064" max="13064" width="12" style="2" customWidth="1"/>
    <col min="13065" max="13313" width="8.81640625" style="2"/>
    <col min="13314" max="13316" width="2.26953125" style="2" customWidth="1"/>
    <col min="13317" max="13317" width="13.26953125" style="2" customWidth="1"/>
    <col min="13318" max="13318" width="12.7265625" style="2" customWidth="1"/>
    <col min="13319" max="13319" width="10.26953125" style="2" customWidth="1"/>
    <col min="13320" max="13320" width="12" style="2" customWidth="1"/>
    <col min="13321" max="13569" width="8.81640625" style="2"/>
    <col min="13570" max="13572" width="2.26953125" style="2" customWidth="1"/>
    <col min="13573" max="13573" width="13.26953125" style="2" customWidth="1"/>
    <col min="13574" max="13574" width="12.7265625" style="2" customWidth="1"/>
    <col min="13575" max="13575" width="10.26953125" style="2" customWidth="1"/>
    <col min="13576" max="13576" width="12" style="2" customWidth="1"/>
    <col min="13577" max="13825" width="8.81640625" style="2"/>
    <col min="13826" max="13828" width="2.26953125" style="2" customWidth="1"/>
    <col min="13829" max="13829" width="13.26953125" style="2" customWidth="1"/>
    <col min="13830" max="13830" width="12.7265625" style="2" customWidth="1"/>
    <col min="13831" max="13831" width="10.26953125" style="2" customWidth="1"/>
    <col min="13832" max="13832" width="12" style="2" customWidth="1"/>
    <col min="13833" max="14081" width="8.81640625" style="2"/>
    <col min="14082" max="14084" width="2.26953125" style="2" customWidth="1"/>
    <col min="14085" max="14085" width="13.26953125" style="2" customWidth="1"/>
    <col min="14086" max="14086" width="12.7265625" style="2" customWidth="1"/>
    <col min="14087" max="14087" width="10.26953125" style="2" customWidth="1"/>
    <col min="14088" max="14088" width="12" style="2" customWidth="1"/>
    <col min="14089" max="14337" width="8.81640625" style="2"/>
    <col min="14338" max="14340" width="2.26953125" style="2" customWidth="1"/>
    <col min="14341" max="14341" width="13.26953125" style="2" customWidth="1"/>
    <col min="14342" max="14342" width="12.7265625" style="2" customWidth="1"/>
    <col min="14343" max="14343" width="10.26953125" style="2" customWidth="1"/>
    <col min="14344" max="14344" width="12" style="2" customWidth="1"/>
    <col min="14345" max="14593" width="8.81640625" style="2"/>
    <col min="14594" max="14596" width="2.26953125" style="2" customWidth="1"/>
    <col min="14597" max="14597" width="13.26953125" style="2" customWidth="1"/>
    <col min="14598" max="14598" width="12.7265625" style="2" customWidth="1"/>
    <col min="14599" max="14599" width="10.26953125" style="2" customWidth="1"/>
    <col min="14600" max="14600" width="12" style="2" customWidth="1"/>
    <col min="14601" max="14849" width="8.81640625" style="2"/>
    <col min="14850" max="14852" width="2.26953125" style="2" customWidth="1"/>
    <col min="14853" max="14853" width="13.26953125" style="2" customWidth="1"/>
    <col min="14854" max="14854" width="12.7265625" style="2" customWidth="1"/>
    <col min="14855" max="14855" width="10.26953125" style="2" customWidth="1"/>
    <col min="14856" max="14856" width="12" style="2" customWidth="1"/>
    <col min="14857" max="15105" width="8.81640625" style="2"/>
    <col min="15106" max="15108" width="2.26953125" style="2" customWidth="1"/>
    <col min="15109" max="15109" width="13.26953125" style="2" customWidth="1"/>
    <col min="15110" max="15110" width="12.7265625" style="2" customWidth="1"/>
    <col min="15111" max="15111" width="10.26953125" style="2" customWidth="1"/>
    <col min="15112" max="15112" width="12" style="2" customWidth="1"/>
    <col min="15113" max="15361" width="8.81640625" style="2"/>
    <col min="15362" max="15364" width="2.26953125" style="2" customWidth="1"/>
    <col min="15365" max="15365" width="13.26953125" style="2" customWidth="1"/>
    <col min="15366" max="15366" width="12.7265625" style="2" customWidth="1"/>
    <col min="15367" max="15367" width="10.26953125" style="2" customWidth="1"/>
    <col min="15368" max="15368" width="12" style="2" customWidth="1"/>
    <col min="15369" max="15617" width="8.81640625" style="2"/>
    <col min="15618" max="15620" width="2.26953125" style="2" customWidth="1"/>
    <col min="15621" max="15621" width="13.26953125" style="2" customWidth="1"/>
    <col min="15622" max="15622" width="12.7265625" style="2" customWidth="1"/>
    <col min="15623" max="15623" width="10.26953125" style="2" customWidth="1"/>
    <col min="15624" max="15624" width="12" style="2" customWidth="1"/>
    <col min="15625" max="15873" width="8.81640625" style="2"/>
    <col min="15874" max="15876" width="2.26953125" style="2" customWidth="1"/>
    <col min="15877" max="15877" width="13.26953125" style="2" customWidth="1"/>
    <col min="15878" max="15878" width="12.7265625" style="2" customWidth="1"/>
    <col min="15879" max="15879" width="10.26953125" style="2" customWidth="1"/>
    <col min="15880" max="15880" width="12" style="2" customWidth="1"/>
    <col min="15881" max="16129" width="8.81640625" style="2"/>
    <col min="16130" max="16132" width="2.26953125" style="2" customWidth="1"/>
    <col min="16133" max="16133" width="13.26953125" style="2" customWidth="1"/>
    <col min="16134" max="16134" width="12.7265625" style="2" customWidth="1"/>
    <col min="16135" max="16135" width="10.26953125" style="2" customWidth="1"/>
    <col min="16136" max="16136" width="12" style="2" customWidth="1"/>
    <col min="16137" max="16384" width="8.81640625" style="2"/>
  </cols>
  <sheetData>
    <row r="1" spans="2:14" ht="23" x14ac:dyDescent="0.5">
      <c r="B1" s="1" t="s">
        <v>78</v>
      </c>
    </row>
    <row r="2" spans="2:14" x14ac:dyDescent="0.35">
      <c r="C2" s="162" t="s">
        <v>165</v>
      </c>
      <c r="D2" s="162"/>
      <c r="E2" s="162"/>
      <c r="F2" s="2" t="s">
        <v>319</v>
      </c>
      <c r="H2" s="121" t="s">
        <v>317</v>
      </c>
    </row>
    <row r="5" spans="2:14" x14ac:dyDescent="0.35">
      <c r="B5" s="166"/>
      <c r="C5" s="166"/>
      <c r="D5" s="166"/>
      <c r="E5" s="166"/>
      <c r="F5" s="166"/>
      <c r="G5" s="166"/>
      <c r="H5" s="166"/>
    </row>
    <row r="6" spans="2:14" ht="16" thickBot="1" x14ac:dyDescent="0.4"/>
    <row r="7" spans="2:14" ht="7.5" customHeight="1" x14ac:dyDescent="0.35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35">
      <c r="B8" s="21" t="s">
        <v>80</v>
      </c>
      <c r="C8" s="19" t="s">
        <v>300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35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35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35">
      <c r="B11" s="43" t="s">
        <v>81</v>
      </c>
      <c r="C11" s="41" t="s">
        <v>82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35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35">
      <c r="B13" s="40"/>
      <c r="C13" s="41"/>
      <c r="D13" s="41"/>
      <c r="E13" s="41" t="s">
        <v>37</v>
      </c>
      <c r="F13" s="41" t="s">
        <v>83</v>
      </c>
      <c r="G13" s="41"/>
      <c r="H13" s="41"/>
      <c r="I13" s="41"/>
      <c r="J13" s="41"/>
      <c r="K13" s="41"/>
      <c r="L13" s="41"/>
      <c r="M13" s="134">
        <v>2</v>
      </c>
      <c r="N13" s="42"/>
    </row>
    <row r="14" spans="2:14" x14ac:dyDescent="0.35">
      <c r="B14" s="40"/>
      <c r="C14" s="41"/>
      <c r="D14" s="41"/>
      <c r="E14" s="41" t="s">
        <v>38</v>
      </c>
      <c r="F14" s="41" t="s">
        <v>84</v>
      </c>
      <c r="G14" s="41"/>
      <c r="H14" s="41"/>
      <c r="I14" s="41"/>
      <c r="J14" s="41"/>
      <c r="K14" s="41"/>
      <c r="L14" s="41"/>
      <c r="M14" s="134">
        <v>0.5</v>
      </c>
      <c r="N14" s="42"/>
    </row>
    <row r="15" spans="2:14" x14ac:dyDescent="0.35">
      <c r="B15" s="40"/>
      <c r="C15" s="41"/>
      <c r="D15" s="41"/>
      <c r="E15" s="41" t="s">
        <v>39</v>
      </c>
      <c r="F15" s="41" t="s">
        <v>85</v>
      </c>
      <c r="G15" s="41"/>
      <c r="H15" s="41"/>
      <c r="I15" s="41"/>
      <c r="J15" s="41"/>
      <c r="K15" s="41"/>
      <c r="L15" s="41"/>
      <c r="M15" s="134">
        <v>2</v>
      </c>
      <c r="N15" s="42"/>
    </row>
    <row r="16" spans="2:14" x14ac:dyDescent="0.35">
      <c r="B16" s="40"/>
      <c r="C16" s="41"/>
      <c r="D16" s="41"/>
      <c r="E16" s="41" t="s">
        <v>40</v>
      </c>
      <c r="F16" s="41" t="s">
        <v>86</v>
      </c>
      <c r="G16" s="41"/>
      <c r="H16" s="41"/>
      <c r="I16" s="41"/>
      <c r="J16" s="41"/>
      <c r="K16" s="41"/>
      <c r="L16" s="41"/>
      <c r="M16" s="134">
        <v>3</v>
      </c>
      <c r="N16" s="42"/>
    </row>
    <row r="17" spans="2:14" x14ac:dyDescent="0.35">
      <c r="B17" s="40"/>
      <c r="C17" s="41"/>
      <c r="D17" s="41"/>
      <c r="E17" s="41" t="s">
        <v>247</v>
      </c>
      <c r="F17" s="41" t="s">
        <v>260</v>
      </c>
      <c r="G17" s="41"/>
      <c r="H17" s="41"/>
      <c r="I17" s="41"/>
      <c r="J17" s="41"/>
      <c r="K17" s="41"/>
      <c r="L17" s="41"/>
      <c r="M17" s="134">
        <v>0.5</v>
      </c>
      <c r="N17" s="42"/>
    </row>
    <row r="18" spans="2:14" x14ac:dyDescent="0.35">
      <c r="B18" s="40"/>
      <c r="C18" s="41"/>
      <c r="D18" s="41"/>
      <c r="E18" s="41" t="s">
        <v>41</v>
      </c>
      <c r="F18" s="41" t="s">
        <v>87</v>
      </c>
      <c r="G18" s="41"/>
      <c r="H18" s="41"/>
      <c r="I18" s="41"/>
      <c r="J18" s="41"/>
      <c r="K18" s="41"/>
      <c r="L18" s="41"/>
      <c r="M18" s="134">
        <v>4</v>
      </c>
      <c r="N18" s="42"/>
    </row>
    <row r="19" spans="2:14" x14ac:dyDescent="0.35">
      <c r="B19" s="40"/>
      <c r="C19" s="41"/>
      <c r="D19" s="41"/>
      <c r="E19" s="41" t="s">
        <v>42</v>
      </c>
      <c r="F19" s="41" t="s">
        <v>88</v>
      </c>
      <c r="G19" s="41"/>
      <c r="H19" s="41"/>
      <c r="I19" s="41"/>
      <c r="J19" s="41"/>
      <c r="K19" s="41"/>
      <c r="L19" s="41"/>
      <c r="M19" s="134">
        <v>4</v>
      </c>
      <c r="N19" s="42"/>
    </row>
    <row r="20" spans="2:14" x14ac:dyDescent="0.35">
      <c r="B20" s="40"/>
      <c r="C20" s="41"/>
      <c r="D20" s="41"/>
      <c r="E20" s="41" t="s">
        <v>43</v>
      </c>
      <c r="F20" s="41" t="s">
        <v>0</v>
      </c>
      <c r="G20" s="41"/>
      <c r="H20" s="41"/>
      <c r="I20" s="41"/>
      <c r="J20" s="41"/>
      <c r="K20" s="41"/>
      <c r="L20" s="41"/>
      <c r="M20" s="134">
        <v>3</v>
      </c>
      <c r="N20" s="42"/>
    </row>
    <row r="21" spans="2:14" x14ac:dyDescent="0.35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134"/>
      <c r="N21" s="42"/>
    </row>
    <row r="22" spans="2:14" ht="7.5" customHeight="1" x14ac:dyDescent="0.35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x14ac:dyDescent="0.35">
      <c r="B23" s="40"/>
      <c r="C23" s="165" t="s">
        <v>1</v>
      </c>
      <c r="D23" s="165"/>
      <c r="E23" s="165"/>
      <c r="F23" s="165"/>
      <c r="G23" s="165"/>
      <c r="H23" s="165"/>
      <c r="I23" s="41"/>
      <c r="J23" s="53"/>
      <c r="K23" s="41"/>
      <c r="L23" s="41"/>
      <c r="M23" s="41"/>
      <c r="N23" s="42"/>
    </row>
    <row r="24" spans="2:14" ht="7.5" customHeight="1" x14ac:dyDescent="0.3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3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35">
      <c r="B26" s="40"/>
      <c r="C26" s="41"/>
      <c r="D26" s="41"/>
      <c r="E26" s="41" t="s">
        <v>46</v>
      </c>
      <c r="F26" s="41" t="s">
        <v>284</v>
      </c>
      <c r="G26" s="41"/>
      <c r="H26" s="41"/>
      <c r="I26" s="41"/>
      <c r="J26" s="41"/>
      <c r="K26" s="41"/>
      <c r="L26" s="41"/>
      <c r="M26" s="134">
        <v>4</v>
      </c>
      <c r="N26" s="42"/>
    </row>
    <row r="27" spans="2:14" x14ac:dyDescent="0.35">
      <c r="B27" s="40"/>
      <c r="C27" s="41"/>
      <c r="D27" s="41"/>
      <c r="E27" s="41" t="s">
        <v>47</v>
      </c>
      <c r="F27" s="41" t="s">
        <v>285</v>
      </c>
      <c r="G27" s="41"/>
      <c r="H27" s="41"/>
      <c r="I27" s="41"/>
      <c r="J27" s="41"/>
      <c r="K27" s="41"/>
      <c r="L27" s="41"/>
      <c r="M27" s="134">
        <v>3</v>
      </c>
      <c r="N27" s="42"/>
    </row>
    <row r="28" spans="2:14" x14ac:dyDescent="0.35">
      <c r="B28" s="40"/>
      <c r="C28" s="41"/>
      <c r="D28" s="54" t="s">
        <v>226</v>
      </c>
      <c r="E28" s="41"/>
      <c r="F28" s="41"/>
      <c r="G28" s="41"/>
      <c r="H28" s="41"/>
      <c r="I28" s="41"/>
      <c r="J28" s="41"/>
      <c r="K28" s="41"/>
      <c r="L28" s="41"/>
      <c r="M28" s="134"/>
      <c r="N28" s="42"/>
    </row>
    <row r="29" spans="2:14" x14ac:dyDescent="0.35">
      <c r="B29" s="40"/>
      <c r="C29" s="41"/>
      <c r="D29" s="41"/>
      <c r="E29" s="41" t="s">
        <v>48</v>
      </c>
      <c r="F29" s="41" t="s">
        <v>286</v>
      </c>
      <c r="G29" s="41"/>
      <c r="H29" s="41"/>
      <c r="I29" s="41"/>
      <c r="J29" s="41"/>
      <c r="K29" s="41"/>
      <c r="L29" s="41"/>
      <c r="M29" s="134">
        <v>4</v>
      </c>
      <c r="N29" s="42"/>
    </row>
    <row r="30" spans="2:14" x14ac:dyDescent="0.35">
      <c r="B30" s="40"/>
      <c r="C30" s="41"/>
      <c r="D30" s="41"/>
      <c r="E30" s="41" t="s">
        <v>49</v>
      </c>
      <c r="F30" s="41" t="s">
        <v>287</v>
      </c>
      <c r="G30" s="41"/>
      <c r="H30" s="41"/>
      <c r="I30" s="41"/>
      <c r="J30" s="41"/>
      <c r="K30" s="41"/>
      <c r="L30" s="41"/>
      <c r="M30" s="134">
        <v>3</v>
      </c>
      <c r="N30" s="42"/>
    </row>
    <row r="31" spans="2:14" x14ac:dyDescent="0.35">
      <c r="B31" s="40"/>
      <c r="C31" s="41"/>
      <c r="D31" s="41"/>
      <c r="E31" s="41" t="s">
        <v>50</v>
      </c>
      <c r="F31" s="170" t="s">
        <v>5</v>
      </c>
      <c r="G31" s="170"/>
      <c r="H31" s="170"/>
      <c r="I31" s="170"/>
      <c r="J31" s="41"/>
      <c r="K31" s="41"/>
      <c r="L31" s="41"/>
      <c r="M31" s="134">
        <v>1</v>
      </c>
      <c r="N31" s="42"/>
    </row>
    <row r="32" spans="2:14" ht="7.5" customHeight="1" x14ac:dyDescent="0.35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35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35">
      <c r="B34" s="28" t="s">
        <v>6</v>
      </c>
      <c r="C34" s="167" t="s">
        <v>7</v>
      </c>
      <c r="D34" s="167"/>
      <c r="E34" s="167"/>
      <c r="F34" s="167"/>
      <c r="G34" s="167"/>
      <c r="H34" s="26"/>
      <c r="I34" s="26"/>
      <c r="J34" s="26"/>
      <c r="K34" s="26"/>
      <c r="L34" s="26"/>
      <c r="M34" s="26"/>
      <c r="N34" s="27"/>
    </row>
    <row r="35" spans="2:14" ht="7.5" customHeight="1" x14ac:dyDescent="0.35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3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35">
      <c r="B37" s="25"/>
      <c r="C37" s="26"/>
      <c r="D37" s="26"/>
      <c r="E37" s="26" t="s">
        <v>51</v>
      </c>
      <c r="F37" s="26" t="s">
        <v>8</v>
      </c>
      <c r="G37" s="26"/>
      <c r="H37" s="26"/>
      <c r="I37" s="26"/>
      <c r="J37" s="26"/>
      <c r="K37" s="26"/>
      <c r="L37" s="26"/>
      <c r="M37" s="135">
        <v>4</v>
      </c>
      <c r="N37" s="27"/>
    </row>
    <row r="38" spans="2:14" x14ac:dyDescent="0.35">
      <c r="B38" s="25"/>
      <c r="C38" s="26"/>
      <c r="D38" s="26"/>
      <c r="E38" s="26" t="s">
        <v>52</v>
      </c>
      <c r="F38" s="26" t="s">
        <v>227</v>
      </c>
      <c r="G38" s="26"/>
      <c r="H38" s="26"/>
      <c r="I38" s="26"/>
      <c r="J38" s="26"/>
      <c r="K38" s="26"/>
      <c r="L38" s="26"/>
      <c r="M38" s="135">
        <v>4</v>
      </c>
      <c r="N38" s="27"/>
    </row>
    <row r="39" spans="2:14" x14ac:dyDescent="0.3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35"/>
      <c r="N39" s="27"/>
    </row>
    <row r="40" spans="2:14" x14ac:dyDescent="0.35">
      <c r="B40" s="25"/>
      <c r="C40" s="26"/>
      <c r="D40" s="26"/>
      <c r="E40" s="26" t="s">
        <v>282</v>
      </c>
      <c r="F40" s="26" t="s">
        <v>9</v>
      </c>
      <c r="G40" s="26"/>
      <c r="H40" s="26"/>
      <c r="I40" s="26"/>
      <c r="J40" s="26"/>
      <c r="K40" s="26"/>
      <c r="L40" s="26"/>
      <c r="M40" s="135">
        <v>2</v>
      </c>
      <c r="N40" s="27"/>
    </row>
    <row r="41" spans="2:14" x14ac:dyDescent="0.35">
      <c r="B41" s="25"/>
      <c r="C41" s="26"/>
      <c r="D41" s="26"/>
      <c r="E41" s="26" t="s">
        <v>53</v>
      </c>
      <c r="F41" s="26" t="s">
        <v>10</v>
      </c>
      <c r="G41" s="26"/>
      <c r="H41" s="26"/>
      <c r="I41" s="26"/>
      <c r="J41" s="26"/>
      <c r="K41" s="26"/>
      <c r="L41" s="26"/>
      <c r="M41" s="135">
        <v>3</v>
      </c>
      <c r="N41" s="27"/>
    </row>
    <row r="42" spans="2:14" x14ac:dyDescent="0.35">
      <c r="B42" s="25"/>
      <c r="C42" s="26"/>
      <c r="D42" s="26"/>
      <c r="E42" s="26" t="s">
        <v>54</v>
      </c>
      <c r="F42" s="26" t="s">
        <v>11</v>
      </c>
      <c r="G42" s="26"/>
      <c r="H42" s="26"/>
      <c r="I42" s="26"/>
      <c r="J42" s="26"/>
      <c r="K42" s="26"/>
      <c r="L42" s="26"/>
      <c r="M42" s="135">
        <v>3</v>
      </c>
      <c r="N42" s="27"/>
    </row>
    <row r="43" spans="2:14" ht="7.5" customHeight="1" x14ac:dyDescent="0.35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35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35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35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35">
      <c r="B47" s="15"/>
      <c r="C47" s="12"/>
      <c r="D47" s="12"/>
      <c r="E47" s="12" t="s">
        <v>248</v>
      </c>
      <c r="F47" s="12" t="s">
        <v>253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35">
      <c r="B48" s="15"/>
      <c r="C48" s="12"/>
      <c r="D48" s="12"/>
      <c r="E48" s="12" t="s">
        <v>55</v>
      </c>
      <c r="F48" s="12" t="s">
        <v>14</v>
      </c>
      <c r="G48" s="12"/>
      <c r="H48" s="12"/>
      <c r="I48" s="12"/>
      <c r="J48" s="12"/>
      <c r="K48" s="12"/>
      <c r="L48" s="12"/>
      <c r="M48" s="136">
        <v>3</v>
      </c>
      <c r="N48" s="13"/>
    </row>
    <row r="49" spans="2:14" x14ac:dyDescent="0.35">
      <c r="B49" s="15"/>
      <c r="C49" s="12"/>
      <c r="D49" s="12"/>
      <c r="E49" s="12" t="s">
        <v>249</v>
      </c>
      <c r="F49" s="12" t="s">
        <v>252</v>
      </c>
      <c r="G49" s="12"/>
      <c r="H49" s="12"/>
      <c r="I49" s="12"/>
      <c r="J49" s="12"/>
      <c r="K49" s="12"/>
      <c r="L49" s="12"/>
      <c r="M49" s="136">
        <v>0.5</v>
      </c>
      <c r="N49" s="13"/>
    </row>
    <row r="50" spans="2:14" x14ac:dyDescent="0.35">
      <c r="B50" s="15"/>
      <c r="C50" s="12"/>
      <c r="D50" s="12"/>
      <c r="E50" s="12" t="s">
        <v>57</v>
      </c>
      <c r="F50" s="12" t="s">
        <v>15</v>
      </c>
      <c r="G50" s="12"/>
      <c r="H50" s="12"/>
      <c r="I50" s="12"/>
      <c r="J50" s="12"/>
      <c r="K50" s="12"/>
      <c r="L50" s="12"/>
      <c r="M50" s="136">
        <v>3</v>
      </c>
      <c r="N50" s="13"/>
    </row>
    <row r="51" spans="2:14" x14ac:dyDescent="0.35">
      <c r="B51" s="15"/>
      <c r="C51" s="12"/>
      <c r="D51" s="12"/>
      <c r="E51" s="12" t="s">
        <v>56</v>
      </c>
      <c r="F51" s="12" t="s">
        <v>16</v>
      </c>
      <c r="G51" s="12"/>
      <c r="H51" s="12"/>
      <c r="I51" s="12"/>
      <c r="J51" s="12"/>
      <c r="K51" s="12"/>
      <c r="L51" s="12"/>
      <c r="M51" s="136">
        <v>3</v>
      </c>
      <c r="N51" s="13"/>
    </row>
    <row r="52" spans="2:14" x14ac:dyDescent="0.35">
      <c r="B52" s="15"/>
      <c r="C52" s="12"/>
      <c r="D52" s="12"/>
      <c r="E52" s="12" t="s">
        <v>58</v>
      </c>
      <c r="F52" s="12" t="s">
        <v>17</v>
      </c>
      <c r="G52" s="12"/>
      <c r="H52" s="12"/>
      <c r="I52" s="12"/>
      <c r="J52" s="12"/>
      <c r="K52" s="12"/>
      <c r="L52" s="12"/>
      <c r="M52" s="136">
        <v>3</v>
      </c>
      <c r="N52" s="13"/>
    </row>
    <row r="53" spans="2:14" x14ac:dyDescent="0.35">
      <c r="B53" s="15"/>
      <c r="C53" s="12"/>
      <c r="D53" s="12"/>
      <c r="E53" s="12" t="s">
        <v>59</v>
      </c>
      <c r="F53" s="12" t="s">
        <v>18</v>
      </c>
      <c r="G53" s="12"/>
      <c r="H53" s="12"/>
      <c r="I53" s="12"/>
      <c r="J53" s="12"/>
      <c r="K53" s="12"/>
      <c r="L53" s="12"/>
      <c r="M53" s="136">
        <v>3</v>
      </c>
      <c r="N53" s="13"/>
    </row>
    <row r="54" spans="2:14" x14ac:dyDescent="0.35">
      <c r="B54" s="15"/>
      <c r="C54" s="12"/>
      <c r="D54" s="12"/>
      <c r="E54" s="12" t="s">
        <v>250</v>
      </c>
      <c r="F54" s="12" t="s">
        <v>254</v>
      </c>
      <c r="G54" s="12"/>
      <c r="H54" s="12"/>
      <c r="I54" s="12"/>
      <c r="J54" s="12"/>
      <c r="K54" s="12"/>
      <c r="L54" s="12"/>
      <c r="M54" s="136">
        <v>0.5</v>
      </c>
      <c r="N54" s="13"/>
    </row>
    <row r="55" spans="2:14" x14ac:dyDescent="0.35">
      <c r="B55" s="15"/>
      <c r="C55" s="12"/>
      <c r="D55" s="12"/>
      <c r="E55" s="12" t="s">
        <v>60</v>
      </c>
      <c r="F55" s="12" t="s">
        <v>19</v>
      </c>
      <c r="G55" s="12"/>
      <c r="H55" s="12"/>
      <c r="I55" s="12"/>
      <c r="J55" s="12"/>
      <c r="K55" s="12"/>
      <c r="L55" s="12"/>
      <c r="M55" s="136">
        <v>3</v>
      </c>
      <c r="N55" s="13"/>
    </row>
    <row r="56" spans="2:14" x14ac:dyDescent="0.35">
      <c r="B56" s="15"/>
      <c r="C56" s="12"/>
      <c r="D56" s="12"/>
      <c r="E56" s="12" t="s">
        <v>61</v>
      </c>
      <c r="F56" s="12" t="s">
        <v>20</v>
      </c>
      <c r="G56" s="12"/>
      <c r="H56" s="12"/>
      <c r="I56" s="12"/>
      <c r="J56" s="12"/>
      <c r="K56" s="12"/>
      <c r="L56" s="12"/>
      <c r="M56" s="136">
        <v>1</v>
      </c>
      <c r="N56" s="13"/>
    </row>
    <row r="57" spans="2:14" x14ac:dyDescent="0.35">
      <c r="B57" s="15"/>
      <c r="C57" s="12"/>
      <c r="D57" s="12"/>
      <c r="E57" s="12" t="s">
        <v>62</v>
      </c>
      <c r="F57" s="12" t="s">
        <v>21</v>
      </c>
      <c r="G57" s="12"/>
      <c r="H57" s="12"/>
      <c r="I57" s="12"/>
      <c r="J57" s="12"/>
      <c r="K57" s="12"/>
      <c r="L57" s="12"/>
      <c r="M57" s="136">
        <v>3</v>
      </c>
      <c r="N57" s="13"/>
    </row>
    <row r="58" spans="2:14" x14ac:dyDescent="0.35">
      <c r="B58" s="15"/>
      <c r="C58" s="12"/>
      <c r="D58" s="12"/>
      <c r="E58" s="12" t="s">
        <v>251</v>
      </c>
      <c r="F58" s="12" t="s">
        <v>255</v>
      </c>
      <c r="G58" s="12"/>
      <c r="H58" s="12"/>
      <c r="I58" s="12"/>
      <c r="J58" s="12"/>
      <c r="K58" s="12"/>
      <c r="L58" s="12"/>
      <c r="M58" s="136">
        <v>0.5</v>
      </c>
      <c r="N58" s="13"/>
    </row>
    <row r="59" spans="2:14" x14ac:dyDescent="0.35">
      <c r="B59" s="15"/>
      <c r="C59" s="12"/>
      <c r="D59" s="12"/>
      <c r="E59" s="12" t="s">
        <v>63</v>
      </c>
      <c r="F59" s="12" t="s">
        <v>22</v>
      </c>
      <c r="G59" s="12"/>
      <c r="H59" s="12"/>
      <c r="I59" s="12"/>
      <c r="J59" s="12"/>
      <c r="K59" s="12"/>
      <c r="L59" s="12"/>
      <c r="M59" s="136">
        <v>4</v>
      </c>
      <c r="N59" s="13"/>
    </row>
    <row r="60" spans="2:14" x14ac:dyDescent="0.35">
      <c r="B60" s="15"/>
      <c r="C60" s="12"/>
      <c r="D60" s="12"/>
      <c r="E60" s="12" t="s">
        <v>64</v>
      </c>
      <c r="F60" s="12" t="s">
        <v>23</v>
      </c>
      <c r="G60" s="12"/>
      <c r="H60" s="12"/>
      <c r="I60" s="12"/>
      <c r="J60" s="12"/>
      <c r="K60" s="12"/>
      <c r="L60" s="12"/>
      <c r="M60" s="136">
        <v>3</v>
      </c>
      <c r="N60" s="13"/>
    </row>
    <row r="61" spans="2:14" x14ac:dyDescent="0.35">
      <c r="B61" s="15"/>
      <c r="C61" s="12"/>
      <c r="D61" s="12"/>
      <c r="E61" s="12" t="s">
        <v>246</v>
      </c>
      <c r="F61" s="12" t="s">
        <v>256</v>
      </c>
      <c r="G61" s="12"/>
      <c r="H61" s="12"/>
      <c r="I61" s="12"/>
      <c r="J61" s="12"/>
      <c r="K61" s="12"/>
      <c r="L61" s="12"/>
      <c r="M61" s="136">
        <v>2</v>
      </c>
      <c r="N61" s="13"/>
    </row>
    <row r="62" spans="2:14" ht="7.5" customHeight="1" x14ac:dyDescent="0.35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35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35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35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x14ac:dyDescent="0.35">
      <c r="B66" s="32"/>
      <c r="C66" s="33"/>
      <c r="D66" s="140" t="s">
        <v>108</v>
      </c>
      <c r="E66" s="33" t="s">
        <v>215</v>
      </c>
      <c r="F66" s="168" t="s">
        <v>296</v>
      </c>
      <c r="G66" s="168"/>
      <c r="H66" s="168"/>
      <c r="I66" s="168"/>
      <c r="J66" s="168"/>
      <c r="K66" s="168"/>
      <c r="L66" s="33"/>
      <c r="M66" s="137">
        <v>3</v>
      </c>
      <c r="N66" s="34"/>
    </row>
    <row r="67" spans="2:14" x14ac:dyDescent="0.35">
      <c r="B67" s="32"/>
      <c r="C67" s="33"/>
      <c r="D67" s="33"/>
      <c r="E67" s="33" t="s">
        <v>262</v>
      </c>
      <c r="F67" s="168" t="s">
        <v>263</v>
      </c>
      <c r="G67" s="168"/>
      <c r="H67" s="168"/>
      <c r="I67" s="33"/>
      <c r="J67" s="33"/>
      <c r="K67" s="33"/>
      <c r="L67" s="33"/>
      <c r="M67" s="137">
        <v>3</v>
      </c>
      <c r="N67" s="34"/>
    </row>
    <row r="68" spans="2:14" x14ac:dyDescent="0.35">
      <c r="B68" s="32"/>
      <c r="C68" s="33"/>
      <c r="D68" s="33"/>
      <c r="E68" s="33" t="s">
        <v>65</v>
      </c>
      <c r="F68" s="168" t="s">
        <v>26</v>
      </c>
      <c r="G68" s="168"/>
      <c r="H68" s="168"/>
      <c r="I68" s="33"/>
      <c r="J68" s="33"/>
      <c r="K68" s="33"/>
      <c r="L68" s="33"/>
      <c r="M68" s="137">
        <v>3</v>
      </c>
      <c r="N68" s="34"/>
    </row>
    <row r="69" spans="2:14" x14ac:dyDescent="0.35">
      <c r="B69" s="32"/>
      <c r="C69" s="33"/>
      <c r="D69" s="33"/>
      <c r="E69" s="33" t="s">
        <v>205</v>
      </c>
      <c r="F69" s="33" t="s">
        <v>206</v>
      </c>
      <c r="G69" s="33"/>
      <c r="H69" s="33"/>
      <c r="I69" s="33"/>
      <c r="J69" s="33"/>
      <c r="K69" s="33"/>
      <c r="L69" s="33"/>
      <c r="M69" s="137">
        <v>3</v>
      </c>
      <c r="N69" s="34"/>
    </row>
    <row r="70" spans="2:14" x14ac:dyDescent="0.35">
      <c r="B70" s="32"/>
      <c r="C70" s="33"/>
      <c r="D70" s="140"/>
      <c r="E70" s="33" t="s">
        <v>295</v>
      </c>
      <c r="F70" s="33" t="s">
        <v>27</v>
      </c>
      <c r="G70" s="33"/>
      <c r="H70" s="33"/>
      <c r="I70" s="33"/>
      <c r="J70" s="33"/>
      <c r="K70" s="33"/>
      <c r="L70" s="33"/>
      <c r="M70" s="137">
        <v>3</v>
      </c>
      <c r="N70" s="34"/>
    </row>
    <row r="71" spans="2:14" x14ac:dyDescent="0.35">
      <c r="B71" s="32"/>
      <c r="C71" s="33"/>
      <c r="D71" s="33"/>
      <c r="E71" s="33" t="s">
        <v>318</v>
      </c>
      <c r="F71" s="33" t="s">
        <v>28</v>
      </c>
      <c r="G71" s="33"/>
      <c r="H71" s="33"/>
      <c r="I71" s="33"/>
      <c r="J71" s="33"/>
      <c r="K71" s="33"/>
      <c r="L71" s="33"/>
      <c r="M71" s="137">
        <v>3</v>
      </c>
      <c r="N71" s="34"/>
    </row>
    <row r="72" spans="2:14" x14ac:dyDescent="0.35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35">
      <c r="B73" s="32"/>
      <c r="C73" s="33"/>
      <c r="D73" s="140" t="s">
        <v>108</v>
      </c>
      <c r="E73" s="141" t="s">
        <v>229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35">
      <c r="B74" s="32"/>
      <c r="C74" s="33"/>
      <c r="D74" s="33"/>
      <c r="E74" s="141" t="s">
        <v>230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35">
      <c r="B75" s="32"/>
      <c r="C75" s="33"/>
      <c r="D75" s="33" t="s">
        <v>109</v>
      </c>
      <c r="E75" s="141" t="s">
        <v>297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35">
      <c r="B76" s="32"/>
      <c r="C76" s="33"/>
      <c r="D76" s="33"/>
      <c r="E76" s="141" t="s">
        <v>298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ht="7.5" customHeight="1" x14ac:dyDescent="0.35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8"/>
    </row>
    <row r="78" spans="2:14" x14ac:dyDescent="0.35">
      <c r="B78" s="6" t="s">
        <v>29</v>
      </c>
      <c r="C78" s="169" t="s">
        <v>257</v>
      </c>
      <c r="D78" s="169"/>
      <c r="E78" s="169"/>
      <c r="F78" s="169"/>
      <c r="G78" s="169"/>
      <c r="H78" s="169"/>
      <c r="I78" s="169"/>
      <c r="J78" s="169"/>
      <c r="K78" s="169"/>
      <c r="L78" s="169"/>
      <c r="M78" s="7"/>
      <c r="N78" s="8"/>
    </row>
    <row r="79" spans="2:14" ht="7.5" customHeight="1" x14ac:dyDescent="0.35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x14ac:dyDescent="0.35">
      <c r="B80" s="55"/>
      <c r="C80" s="7"/>
      <c r="D80" s="7" t="s">
        <v>30</v>
      </c>
      <c r="E80" s="163" t="s">
        <v>190</v>
      </c>
      <c r="F80" s="163"/>
      <c r="G80" s="163"/>
      <c r="H80" s="163"/>
      <c r="I80" s="7"/>
      <c r="J80" s="7"/>
      <c r="K80" s="7"/>
      <c r="L80" s="7"/>
      <c r="M80" s="7"/>
      <c r="N80" s="8"/>
    </row>
    <row r="81" spans="2:14" ht="7.5" customHeight="1" x14ac:dyDescent="0.35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x14ac:dyDescent="0.35">
      <c r="B82" s="55"/>
      <c r="C82" s="7"/>
      <c r="D82" s="7" t="s">
        <v>30</v>
      </c>
      <c r="E82" s="169" t="s">
        <v>320</v>
      </c>
      <c r="F82" s="169"/>
      <c r="G82" s="169"/>
      <c r="H82" s="169"/>
      <c r="I82" s="169"/>
      <c r="J82" s="169"/>
      <c r="K82" s="169"/>
      <c r="L82" s="169"/>
      <c r="M82" s="169"/>
      <c r="N82" s="8"/>
    </row>
    <row r="83" spans="2:14" ht="7.5" customHeight="1" x14ac:dyDescent="0.35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x14ac:dyDescent="0.35">
      <c r="B84" s="55"/>
      <c r="C84" s="7"/>
      <c r="D84" s="7" t="s">
        <v>30</v>
      </c>
      <c r="E84" s="163" t="s">
        <v>323</v>
      </c>
      <c r="F84" s="163"/>
      <c r="G84" s="163"/>
      <c r="H84" s="163"/>
      <c r="I84" s="163"/>
      <c r="J84" s="163"/>
      <c r="K84" s="163"/>
      <c r="L84" s="163"/>
      <c r="M84" s="7"/>
      <c r="N84" s="8"/>
    </row>
    <row r="85" spans="2:14" ht="7.5" customHeight="1" x14ac:dyDescent="0.35">
      <c r="B85" s="55"/>
      <c r="C85" s="7"/>
      <c r="D85" s="7"/>
      <c r="E85" s="99"/>
      <c r="F85" s="99"/>
      <c r="G85" s="99"/>
      <c r="H85" s="99"/>
      <c r="I85" s="99"/>
      <c r="J85" s="99"/>
      <c r="K85" s="99"/>
      <c r="L85" s="99"/>
      <c r="M85" s="7"/>
      <c r="N85" s="8"/>
    </row>
    <row r="86" spans="2:14" x14ac:dyDescent="0.35">
      <c r="B86" s="55"/>
      <c r="C86" s="7"/>
      <c r="D86" s="7" t="s">
        <v>30</v>
      </c>
      <c r="E86" s="171" t="s">
        <v>322</v>
      </c>
      <c r="F86" s="171"/>
      <c r="G86" s="171"/>
      <c r="H86" s="171"/>
      <c r="I86" s="171"/>
      <c r="J86" s="171"/>
      <c r="K86" s="171"/>
      <c r="L86" s="7"/>
      <c r="M86" s="7"/>
      <c r="N86" s="8"/>
    </row>
    <row r="87" spans="2:14" ht="6.75" customHeight="1" x14ac:dyDescent="0.35">
      <c r="B87" s="55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8"/>
    </row>
    <row r="88" spans="2:14" ht="15" customHeight="1" x14ac:dyDescent="0.35">
      <c r="B88" s="55"/>
      <c r="C88" s="7"/>
      <c r="D88" s="142" t="s">
        <v>112</v>
      </c>
      <c r="E88" s="143" t="s">
        <v>258</v>
      </c>
      <c r="F88" s="143"/>
      <c r="G88" s="143"/>
      <c r="H88" s="143"/>
      <c r="I88" s="143"/>
      <c r="J88" s="143"/>
      <c r="K88" s="143"/>
      <c r="L88" s="7"/>
      <c r="M88" s="7"/>
      <c r="N88" s="8"/>
    </row>
    <row r="89" spans="2:14" ht="15" customHeight="1" x14ac:dyDescent="0.35">
      <c r="B89" s="55"/>
      <c r="C89" s="7"/>
      <c r="D89" s="142" t="s">
        <v>139</v>
      </c>
      <c r="E89" s="143" t="s">
        <v>259</v>
      </c>
      <c r="F89" s="143"/>
      <c r="G89" s="143"/>
      <c r="H89" s="143"/>
      <c r="I89" s="143"/>
      <c r="J89" s="143"/>
      <c r="K89" s="143"/>
      <c r="L89" s="7"/>
      <c r="M89" s="7"/>
      <c r="N89" s="8"/>
    </row>
    <row r="90" spans="2:14" ht="7.5" customHeight="1" x14ac:dyDescent="0.35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35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x14ac:dyDescent="0.35">
      <c r="B92" s="3" t="s">
        <v>31</v>
      </c>
      <c r="C92" s="164" t="s">
        <v>116</v>
      </c>
      <c r="D92" s="164"/>
      <c r="E92" s="164"/>
      <c r="F92" s="164"/>
      <c r="G92" s="164"/>
      <c r="H92" s="164"/>
      <c r="I92" s="164"/>
      <c r="J92" s="164"/>
      <c r="K92" s="164"/>
      <c r="L92" s="164"/>
      <c r="M92" s="164"/>
      <c r="N92" s="5"/>
    </row>
    <row r="93" spans="2:14" ht="7.5" customHeight="1" thickBot="1" x14ac:dyDescent="0.4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35">
      <c r="B94" s="138"/>
      <c r="C94" s="139"/>
      <c r="D94" s="139"/>
      <c r="E94" s="139"/>
      <c r="F94" s="139"/>
      <c r="G94" s="139"/>
      <c r="H94" s="139"/>
      <c r="I94" s="139"/>
    </row>
    <row r="96" spans="2:14" ht="4.5" customHeight="1" x14ac:dyDescent="0.35"/>
    <row r="97" spans="2:2" x14ac:dyDescent="0.35">
      <c r="B97" s="138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0:H80" r:id="rId9" location="chemistry-lab" display="Complete 2 hours of advanced chemistry laboratory" xr:uid="{00000000-0004-0000-0000-000008000000}"/>
    <hyperlink ref="E84:L84" r:id="rId10" location="eng-emsb" display="Complete 4 hours of approved advanced (300-level or above) EMSB† course work" xr:uid="{00000000-0004-0000-0000-000009000000}"/>
    <hyperlink ref="C92:M92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6" r:id="rId13" display="4-7 hours of the 13 ENG/EMSB elective hours must involve EPSEL/INNOV." xr:uid="{00000000-0004-0000-0000-00000D000000}"/>
    <hyperlink ref="E86:K86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100"/>
  <sheetViews>
    <sheetView showGridLines="0" showRowColHeaders="0" topLeftCell="A53" zoomScale="85" zoomScaleNormal="85" workbookViewId="0"/>
  </sheetViews>
  <sheetFormatPr defaultColWidth="8.81640625" defaultRowHeight="15.5" x14ac:dyDescent="0.35"/>
  <cols>
    <col min="1" max="1" width="2.81640625" style="2" customWidth="1"/>
    <col min="2" max="4" width="2.26953125" style="2" customWidth="1"/>
    <col min="5" max="5" width="13.26953125" style="2" customWidth="1"/>
    <col min="6" max="6" width="12.7265625" style="2" customWidth="1"/>
    <col min="7" max="7" width="10.26953125" style="2" customWidth="1"/>
    <col min="8" max="8" width="12" style="2" customWidth="1"/>
    <col min="9" max="11" width="9.1796875" style="2" customWidth="1"/>
    <col min="12" max="257" width="8.81640625" style="2"/>
    <col min="258" max="260" width="2.26953125" style="2" customWidth="1"/>
    <col min="261" max="261" width="13.26953125" style="2" customWidth="1"/>
    <col min="262" max="262" width="12.7265625" style="2" customWidth="1"/>
    <col min="263" max="263" width="10.26953125" style="2" customWidth="1"/>
    <col min="264" max="264" width="12" style="2" customWidth="1"/>
    <col min="265" max="513" width="8.81640625" style="2"/>
    <col min="514" max="516" width="2.26953125" style="2" customWidth="1"/>
    <col min="517" max="517" width="13.26953125" style="2" customWidth="1"/>
    <col min="518" max="518" width="12.7265625" style="2" customWidth="1"/>
    <col min="519" max="519" width="10.26953125" style="2" customWidth="1"/>
    <col min="520" max="520" width="12" style="2" customWidth="1"/>
    <col min="521" max="769" width="8.81640625" style="2"/>
    <col min="770" max="772" width="2.26953125" style="2" customWidth="1"/>
    <col min="773" max="773" width="13.26953125" style="2" customWidth="1"/>
    <col min="774" max="774" width="12.7265625" style="2" customWidth="1"/>
    <col min="775" max="775" width="10.26953125" style="2" customWidth="1"/>
    <col min="776" max="776" width="12" style="2" customWidth="1"/>
    <col min="777" max="1025" width="8.81640625" style="2"/>
    <col min="1026" max="1028" width="2.26953125" style="2" customWidth="1"/>
    <col min="1029" max="1029" width="13.26953125" style="2" customWidth="1"/>
    <col min="1030" max="1030" width="12.7265625" style="2" customWidth="1"/>
    <col min="1031" max="1031" width="10.26953125" style="2" customWidth="1"/>
    <col min="1032" max="1032" width="12" style="2" customWidth="1"/>
    <col min="1033" max="1281" width="8.81640625" style="2"/>
    <col min="1282" max="1284" width="2.26953125" style="2" customWidth="1"/>
    <col min="1285" max="1285" width="13.26953125" style="2" customWidth="1"/>
    <col min="1286" max="1286" width="12.7265625" style="2" customWidth="1"/>
    <col min="1287" max="1287" width="10.26953125" style="2" customWidth="1"/>
    <col min="1288" max="1288" width="12" style="2" customWidth="1"/>
    <col min="1289" max="1537" width="8.81640625" style="2"/>
    <col min="1538" max="1540" width="2.26953125" style="2" customWidth="1"/>
    <col min="1541" max="1541" width="13.26953125" style="2" customWidth="1"/>
    <col min="1542" max="1542" width="12.7265625" style="2" customWidth="1"/>
    <col min="1543" max="1543" width="10.26953125" style="2" customWidth="1"/>
    <col min="1544" max="1544" width="12" style="2" customWidth="1"/>
    <col min="1545" max="1793" width="8.81640625" style="2"/>
    <col min="1794" max="1796" width="2.26953125" style="2" customWidth="1"/>
    <col min="1797" max="1797" width="13.26953125" style="2" customWidth="1"/>
    <col min="1798" max="1798" width="12.7265625" style="2" customWidth="1"/>
    <col min="1799" max="1799" width="10.26953125" style="2" customWidth="1"/>
    <col min="1800" max="1800" width="12" style="2" customWidth="1"/>
    <col min="1801" max="2049" width="8.81640625" style="2"/>
    <col min="2050" max="2052" width="2.26953125" style="2" customWidth="1"/>
    <col min="2053" max="2053" width="13.26953125" style="2" customWidth="1"/>
    <col min="2054" max="2054" width="12.7265625" style="2" customWidth="1"/>
    <col min="2055" max="2055" width="10.26953125" style="2" customWidth="1"/>
    <col min="2056" max="2056" width="12" style="2" customWidth="1"/>
    <col min="2057" max="2305" width="8.81640625" style="2"/>
    <col min="2306" max="2308" width="2.26953125" style="2" customWidth="1"/>
    <col min="2309" max="2309" width="13.26953125" style="2" customWidth="1"/>
    <col min="2310" max="2310" width="12.7265625" style="2" customWidth="1"/>
    <col min="2311" max="2311" width="10.26953125" style="2" customWidth="1"/>
    <col min="2312" max="2312" width="12" style="2" customWidth="1"/>
    <col min="2313" max="2561" width="8.81640625" style="2"/>
    <col min="2562" max="2564" width="2.26953125" style="2" customWidth="1"/>
    <col min="2565" max="2565" width="13.26953125" style="2" customWidth="1"/>
    <col min="2566" max="2566" width="12.7265625" style="2" customWidth="1"/>
    <col min="2567" max="2567" width="10.26953125" style="2" customWidth="1"/>
    <col min="2568" max="2568" width="12" style="2" customWidth="1"/>
    <col min="2569" max="2817" width="8.81640625" style="2"/>
    <col min="2818" max="2820" width="2.26953125" style="2" customWidth="1"/>
    <col min="2821" max="2821" width="13.26953125" style="2" customWidth="1"/>
    <col min="2822" max="2822" width="12.7265625" style="2" customWidth="1"/>
    <col min="2823" max="2823" width="10.26953125" style="2" customWidth="1"/>
    <col min="2824" max="2824" width="12" style="2" customWidth="1"/>
    <col min="2825" max="3073" width="8.81640625" style="2"/>
    <col min="3074" max="3076" width="2.26953125" style="2" customWidth="1"/>
    <col min="3077" max="3077" width="13.26953125" style="2" customWidth="1"/>
    <col min="3078" max="3078" width="12.7265625" style="2" customWidth="1"/>
    <col min="3079" max="3079" width="10.26953125" style="2" customWidth="1"/>
    <col min="3080" max="3080" width="12" style="2" customWidth="1"/>
    <col min="3081" max="3329" width="8.81640625" style="2"/>
    <col min="3330" max="3332" width="2.26953125" style="2" customWidth="1"/>
    <col min="3333" max="3333" width="13.26953125" style="2" customWidth="1"/>
    <col min="3334" max="3334" width="12.7265625" style="2" customWidth="1"/>
    <col min="3335" max="3335" width="10.26953125" style="2" customWidth="1"/>
    <col min="3336" max="3336" width="12" style="2" customWidth="1"/>
    <col min="3337" max="3585" width="8.81640625" style="2"/>
    <col min="3586" max="3588" width="2.26953125" style="2" customWidth="1"/>
    <col min="3589" max="3589" width="13.26953125" style="2" customWidth="1"/>
    <col min="3590" max="3590" width="12.7265625" style="2" customWidth="1"/>
    <col min="3591" max="3591" width="10.26953125" style="2" customWidth="1"/>
    <col min="3592" max="3592" width="12" style="2" customWidth="1"/>
    <col min="3593" max="3841" width="8.81640625" style="2"/>
    <col min="3842" max="3844" width="2.26953125" style="2" customWidth="1"/>
    <col min="3845" max="3845" width="13.26953125" style="2" customWidth="1"/>
    <col min="3846" max="3846" width="12.7265625" style="2" customWidth="1"/>
    <col min="3847" max="3847" width="10.26953125" style="2" customWidth="1"/>
    <col min="3848" max="3848" width="12" style="2" customWidth="1"/>
    <col min="3849" max="4097" width="8.81640625" style="2"/>
    <col min="4098" max="4100" width="2.26953125" style="2" customWidth="1"/>
    <col min="4101" max="4101" width="13.26953125" style="2" customWidth="1"/>
    <col min="4102" max="4102" width="12.7265625" style="2" customWidth="1"/>
    <col min="4103" max="4103" width="10.26953125" style="2" customWidth="1"/>
    <col min="4104" max="4104" width="12" style="2" customWidth="1"/>
    <col min="4105" max="4353" width="8.81640625" style="2"/>
    <col min="4354" max="4356" width="2.26953125" style="2" customWidth="1"/>
    <col min="4357" max="4357" width="13.26953125" style="2" customWidth="1"/>
    <col min="4358" max="4358" width="12.7265625" style="2" customWidth="1"/>
    <col min="4359" max="4359" width="10.26953125" style="2" customWidth="1"/>
    <col min="4360" max="4360" width="12" style="2" customWidth="1"/>
    <col min="4361" max="4609" width="8.81640625" style="2"/>
    <col min="4610" max="4612" width="2.26953125" style="2" customWidth="1"/>
    <col min="4613" max="4613" width="13.26953125" style="2" customWidth="1"/>
    <col min="4614" max="4614" width="12.7265625" style="2" customWidth="1"/>
    <col min="4615" max="4615" width="10.26953125" style="2" customWidth="1"/>
    <col min="4616" max="4616" width="12" style="2" customWidth="1"/>
    <col min="4617" max="4865" width="8.81640625" style="2"/>
    <col min="4866" max="4868" width="2.26953125" style="2" customWidth="1"/>
    <col min="4869" max="4869" width="13.26953125" style="2" customWidth="1"/>
    <col min="4870" max="4870" width="12.7265625" style="2" customWidth="1"/>
    <col min="4871" max="4871" width="10.26953125" style="2" customWidth="1"/>
    <col min="4872" max="4872" width="12" style="2" customWidth="1"/>
    <col min="4873" max="5121" width="8.81640625" style="2"/>
    <col min="5122" max="5124" width="2.26953125" style="2" customWidth="1"/>
    <col min="5125" max="5125" width="13.26953125" style="2" customWidth="1"/>
    <col min="5126" max="5126" width="12.7265625" style="2" customWidth="1"/>
    <col min="5127" max="5127" width="10.26953125" style="2" customWidth="1"/>
    <col min="5128" max="5128" width="12" style="2" customWidth="1"/>
    <col min="5129" max="5377" width="8.81640625" style="2"/>
    <col min="5378" max="5380" width="2.26953125" style="2" customWidth="1"/>
    <col min="5381" max="5381" width="13.26953125" style="2" customWidth="1"/>
    <col min="5382" max="5382" width="12.7265625" style="2" customWidth="1"/>
    <col min="5383" max="5383" width="10.26953125" style="2" customWidth="1"/>
    <col min="5384" max="5384" width="12" style="2" customWidth="1"/>
    <col min="5385" max="5633" width="8.81640625" style="2"/>
    <col min="5634" max="5636" width="2.26953125" style="2" customWidth="1"/>
    <col min="5637" max="5637" width="13.26953125" style="2" customWidth="1"/>
    <col min="5638" max="5638" width="12.7265625" style="2" customWidth="1"/>
    <col min="5639" max="5639" width="10.26953125" style="2" customWidth="1"/>
    <col min="5640" max="5640" width="12" style="2" customWidth="1"/>
    <col min="5641" max="5889" width="8.81640625" style="2"/>
    <col min="5890" max="5892" width="2.26953125" style="2" customWidth="1"/>
    <col min="5893" max="5893" width="13.26953125" style="2" customWidth="1"/>
    <col min="5894" max="5894" width="12.7265625" style="2" customWidth="1"/>
    <col min="5895" max="5895" width="10.26953125" style="2" customWidth="1"/>
    <col min="5896" max="5896" width="12" style="2" customWidth="1"/>
    <col min="5897" max="6145" width="8.81640625" style="2"/>
    <col min="6146" max="6148" width="2.26953125" style="2" customWidth="1"/>
    <col min="6149" max="6149" width="13.26953125" style="2" customWidth="1"/>
    <col min="6150" max="6150" width="12.7265625" style="2" customWidth="1"/>
    <col min="6151" max="6151" width="10.26953125" style="2" customWidth="1"/>
    <col min="6152" max="6152" width="12" style="2" customWidth="1"/>
    <col min="6153" max="6401" width="8.81640625" style="2"/>
    <col min="6402" max="6404" width="2.26953125" style="2" customWidth="1"/>
    <col min="6405" max="6405" width="13.26953125" style="2" customWidth="1"/>
    <col min="6406" max="6406" width="12.7265625" style="2" customWidth="1"/>
    <col min="6407" max="6407" width="10.26953125" style="2" customWidth="1"/>
    <col min="6408" max="6408" width="12" style="2" customWidth="1"/>
    <col min="6409" max="6657" width="8.81640625" style="2"/>
    <col min="6658" max="6660" width="2.26953125" style="2" customWidth="1"/>
    <col min="6661" max="6661" width="13.26953125" style="2" customWidth="1"/>
    <col min="6662" max="6662" width="12.7265625" style="2" customWidth="1"/>
    <col min="6663" max="6663" width="10.26953125" style="2" customWidth="1"/>
    <col min="6664" max="6664" width="12" style="2" customWidth="1"/>
    <col min="6665" max="6913" width="8.81640625" style="2"/>
    <col min="6914" max="6916" width="2.26953125" style="2" customWidth="1"/>
    <col min="6917" max="6917" width="13.26953125" style="2" customWidth="1"/>
    <col min="6918" max="6918" width="12.7265625" style="2" customWidth="1"/>
    <col min="6919" max="6919" width="10.26953125" style="2" customWidth="1"/>
    <col min="6920" max="6920" width="12" style="2" customWidth="1"/>
    <col min="6921" max="7169" width="8.81640625" style="2"/>
    <col min="7170" max="7172" width="2.26953125" style="2" customWidth="1"/>
    <col min="7173" max="7173" width="13.26953125" style="2" customWidth="1"/>
    <col min="7174" max="7174" width="12.7265625" style="2" customWidth="1"/>
    <col min="7175" max="7175" width="10.26953125" style="2" customWidth="1"/>
    <col min="7176" max="7176" width="12" style="2" customWidth="1"/>
    <col min="7177" max="7425" width="8.81640625" style="2"/>
    <col min="7426" max="7428" width="2.26953125" style="2" customWidth="1"/>
    <col min="7429" max="7429" width="13.26953125" style="2" customWidth="1"/>
    <col min="7430" max="7430" width="12.7265625" style="2" customWidth="1"/>
    <col min="7431" max="7431" width="10.26953125" style="2" customWidth="1"/>
    <col min="7432" max="7432" width="12" style="2" customWidth="1"/>
    <col min="7433" max="7681" width="8.81640625" style="2"/>
    <col min="7682" max="7684" width="2.26953125" style="2" customWidth="1"/>
    <col min="7685" max="7685" width="13.26953125" style="2" customWidth="1"/>
    <col min="7686" max="7686" width="12.7265625" style="2" customWidth="1"/>
    <col min="7687" max="7687" width="10.26953125" style="2" customWidth="1"/>
    <col min="7688" max="7688" width="12" style="2" customWidth="1"/>
    <col min="7689" max="7937" width="8.81640625" style="2"/>
    <col min="7938" max="7940" width="2.26953125" style="2" customWidth="1"/>
    <col min="7941" max="7941" width="13.26953125" style="2" customWidth="1"/>
    <col min="7942" max="7942" width="12.7265625" style="2" customWidth="1"/>
    <col min="7943" max="7943" width="10.26953125" style="2" customWidth="1"/>
    <col min="7944" max="7944" width="12" style="2" customWidth="1"/>
    <col min="7945" max="8193" width="8.81640625" style="2"/>
    <col min="8194" max="8196" width="2.26953125" style="2" customWidth="1"/>
    <col min="8197" max="8197" width="13.26953125" style="2" customWidth="1"/>
    <col min="8198" max="8198" width="12.7265625" style="2" customWidth="1"/>
    <col min="8199" max="8199" width="10.26953125" style="2" customWidth="1"/>
    <col min="8200" max="8200" width="12" style="2" customWidth="1"/>
    <col min="8201" max="8449" width="8.81640625" style="2"/>
    <col min="8450" max="8452" width="2.26953125" style="2" customWidth="1"/>
    <col min="8453" max="8453" width="13.26953125" style="2" customWidth="1"/>
    <col min="8454" max="8454" width="12.7265625" style="2" customWidth="1"/>
    <col min="8455" max="8455" width="10.26953125" style="2" customWidth="1"/>
    <col min="8456" max="8456" width="12" style="2" customWidth="1"/>
    <col min="8457" max="8705" width="8.81640625" style="2"/>
    <col min="8706" max="8708" width="2.26953125" style="2" customWidth="1"/>
    <col min="8709" max="8709" width="13.26953125" style="2" customWidth="1"/>
    <col min="8710" max="8710" width="12.7265625" style="2" customWidth="1"/>
    <col min="8711" max="8711" width="10.26953125" style="2" customWidth="1"/>
    <col min="8712" max="8712" width="12" style="2" customWidth="1"/>
    <col min="8713" max="8961" width="8.81640625" style="2"/>
    <col min="8962" max="8964" width="2.26953125" style="2" customWidth="1"/>
    <col min="8965" max="8965" width="13.26953125" style="2" customWidth="1"/>
    <col min="8966" max="8966" width="12.7265625" style="2" customWidth="1"/>
    <col min="8967" max="8967" width="10.26953125" style="2" customWidth="1"/>
    <col min="8968" max="8968" width="12" style="2" customWidth="1"/>
    <col min="8969" max="9217" width="8.81640625" style="2"/>
    <col min="9218" max="9220" width="2.26953125" style="2" customWidth="1"/>
    <col min="9221" max="9221" width="13.26953125" style="2" customWidth="1"/>
    <col min="9222" max="9222" width="12.7265625" style="2" customWidth="1"/>
    <col min="9223" max="9223" width="10.26953125" style="2" customWidth="1"/>
    <col min="9224" max="9224" width="12" style="2" customWidth="1"/>
    <col min="9225" max="9473" width="8.81640625" style="2"/>
    <col min="9474" max="9476" width="2.26953125" style="2" customWidth="1"/>
    <col min="9477" max="9477" width="13.26953125" style="2" customWidth="1"/>
    <col min="9478" max="9478" width="12.7265625" style="2" customWidth="1"/>
    <col min="9479" max="9479" width="10.26953125" style="2" customWidth="1"/>
    <col min="9480" max="9480" width="12" style="2" customWidth="1"/>
    <col min="9481" max="9729" width="8.81640625" style="2"/>
    <col min="9730" max="9732" width="2.26953125" style="2" customWidth="1"/>
    <col min="9733" max="9733" width="13.26953125" style="2" customWidth="1"/>
    <col min="9734" max="9734" width="12.7265625" style="2" customWidth="1"/>
    <col min="9735" max="9735" width="10.26953125" style="2" customWidth="1"/>
    <col min="9736" max="9736" width="12" style="2" customWidth="1"/>
    <col min="9737" max="9985" width="8.81640625" style="2"/>
    <col min="9986" max="9988" width="2.26953125" style="2" customWidth="1"/>
    <col min="9989" max="9989" width="13.26953125" style="2" customWidth="1"/>
    <col min="9990" max="9990" width="12.7265625" style="2" customWidth="1"/>
    <col min="9991" max="9991" width="10.26953125" style="2" customWidth="1"/>
    <col min="9992" max="9992" width="12" style="2" customWidth="1"/>
    <col min="9993" max="10241" width="8.81640625" style="2"/>
    <col min="10242" max="10244" width="2.26953125" style="2" customWidth="1"/>
    <col min="10245" max="10245" width="13.26953125" style="2" customWidth="1"/>
    <col min="10246" max="10246" width="12.7265625" style="2" customWidth="1"/>
    <col min="10247" max="10247" width="10.26953125" style="2" customWidth="1"/>
    <col min="10248" max="10248" width="12" style="2" customWidth="1"/>
    <col min="10249" max="10497" width="8.81640625" style="2"/>
    <col min="10498" max="10500" width="2.26953125" style="2" customWidth="1"/>
    <col min="10501" max="10501" width="13.26953125" style="2" customWidth="1"/>
    <col min="10502" max="10502" width="12.7265625" style="2" customWidth="1"/>
    <col min="10503" max="10503" width="10.26953125" style="2" customWidth="1"/>
    <col min="10504" max="10504" width="12" style="2" customWidth="1"/>
    <col min="10505" max="10753" width="8.81640625" style="2"/>
    <col min="10754" max="10756" width="2.26953125" style="2" customWidth="1"/>
    <col min="10757" max="10757" width="13.26953125" style="2" customWidth="1"/>
    <col min="10758" max="10758" width="12.7265625" style="2" customWidth="1"/>
    <col min="10759" max="10759" width="10.26953125" style="2" customWidth="1"/>
    <col min="10760" max="10760" width="12" style="2" customWidth="1"/>
    <col min="10761" max="11009" width="8.81640625" style="2"/>
    <col min="11010" max="11012" width="2.26953125" style="2" customWidth="1"/>
    <col min="11013" max="11013" width="13.26953125" style="2" customWidth="1"/>
    <col min="11014" max="11014" width="12.7265625" style="2" customWidth="1"/>
    <col min="11015" max="11015" width="10.26953125" style="2" customWidth="1"/>
    <col min="11016" max="11016" width="12" style="2" customWidth="1"/>
    <col min="11017" max="11265" width="8.81640625" style="2"/>
    <col min="11266" max="11268" width="2.26953125" style="2" customWidth="1"/>
    <col min="11269" max="11269" width="13.26953125" style="2" customWidth="1"/>
    <col min="11270" max="11270" width="12.7265625" style="2" customWidth="1"/>
    <col min="11271" max="11271" width="10.26953125" style="2" customWidth="1"/>
    <col min="11272" max="11272" width="12" style="2" customWidth="1"/>
    <col min="11273" max="11521" width="8.81640625" style="2"/>
    <col min="11522" max="11524" width="2.26953125" style="2" customWidth="1"/>
    <col min="11525" max="11525" width="13.26953125" style="2" customWidth="1"/>
    <col min="11526" max="11526" width="12.7265625" style="2" customWidth="1"/>
    <col min="11527" max="11527" width="10.26953125" style="2" customWidth="1"/>
    <col min="11528" max="11528" width="12" style="2" customWidth="1"/>
    <col min="11529" max="11777" width="8.81640625" style="2"/>
    <col min="11778" max="11780" width="2.26953125" style="2" customWidth="1"/>
    <col min="11781" max="11781" width="13.26953125" style="2" customWidth="1"/>
    <col min="11782" max="11782" width="12.7265625" style="2" customWidth="1"/>
    <col min="11783" max="11783" width="10.26953125" style="2" customWidth="1"/>
    <col min="11784" max="11784" width="12" style="2" customWidth="1"/>
    <col min="11785" max="12033" width="8.81640625" style="2"/>
    <col min="12034" max="12036" width="2.26953125" style="2" customWidth="1"/>
    <col min="12037" max="12037" width="13.26953125" style="2" customWidth="1"/>
    <col min="12038" max="12038" width="12.7265625" style="2" customWidth="1"/>
    <col min="12039" max="12039" width="10.26953125" style="2" customWidth="1"/>
    <col min="12040" max="12040" width="12" style="2" customWidth="1"/>
    <col min="12041" max="12289" width="8.81640625" style="2"/>
    <col min="12290" max="12292" width="2.26953125" style="2" customWidth="1"/>
    <col min="12293" max="12293" width="13.26953125" style="2" customWidth="1"/>
    <col min="12294" max="12294" width="12.7265625" style="2" customWidth="1"/>
    <col min="12295" max="12295" width="10.26953125" style="2" customWidth="1"/>
    <col min="12296" max="12296" width="12" style="2" customWidth="1"/>
    <col min="12297" max="12545" width="8.81640625" style="2"/>
    <col min="12546" max="12548" width="2.26953125" style="2" customWidth="1"/>
    <col min="12549" max="12549" width="13.26953125" style="2" customWidth="1"/>
    <col min="12550" max="12550" width="12.7265625" style="2" customWidth="1"/>
    <col min="12551" max="12551" width="10.26953125" style="2" customWidth="1"/>
    <col min="12552" max="12552" width="12" style="2" customWidth="1"/>
    <col min="12553" max="12801" width="8.81640625" style="2"/>
    <col min="12802" max="12804" width="2.26953125" style="2" customWidth="1"/>
    <col min="12805" max="12805" width="13.26953125" style="2" customWidth="1"/>
    <col min="12806" max="12806" width="12.7265625" style="2" customWidth="1"/>
    <col min="12807" max="12807" width="10.26953125" style="2" customWidth="1"/>
    <col min="12808" max="12808" width="12" style="2" customWidth="1"/>
    <col min="12809" max="13057" width="8.81640625" style="2"/>
    <col min="13058" max="13060" width="2.26953125" style="2" customWidth="1"/>
    <col min="13061" max="13061" width="13.26953125" style="2" customWidth="1"/>
    <col min="13062" max="13062" width="12.7265625" style="2" customWidth="1"/>
    <col min="13063" max="13063" width="10.26953125" style="2" customWidth="1"/>
    <col min="13064" max="13064" width="12" style="2" customWidth="1"/>
    <col min="13065" max="13313" width="8.81640625" style="2"/>
    <col min="13314" max="13316" width="2.26953125" style="2" customWidth="1"/>
    <col min="13317" max="13317" width="13.26953125" style="2" customWidth="1"/>
    <col min="13318" max="13318" width="12.7265625" style="2" customWidth="1"/>
    <col min="13319" max="13319" width="10.26953125" style="2" customWidth="1"/>
    <col min="13320" max="13320" width="12" style="2" customWidth="1"/>
    <col min="13321" max="13569" width="8.81640625" style="2"/>
    <col min="13570" max="13572" width="2.26953125" style="2" customWidth="1"/>
    <col min="13573" max="13573" width="13.26953125" style="2" customWidth="1"/>
    <col min="13574" max="13574" width="12.7265625" style="2" customWidth="1"/>
    <col min="13575" max="13575" width="10.26953125" style="2" customWidth="1"/>
    <col min="13576" max="13576" width="12" style="2" customWidth="1"/>
    <col min="13577" max="13825" width="8.81640625" style="2"/>
    <col min="13826" max="13828" width="2.26953125" style="2" customWidth="1"/>
    <col min="13829" max="13829" width="13.26953125" style="2" customWidth="1"/>
    <col min="13830" max="13830" width="12.7265625" style="2" customWidth="1"/>
    <col min="13831" max="13831" width="10.26953125" style="2" customWidth="1"/>
    <col min="13832" max="13832" width="12" style="2" customWidth="1"/>
    <col min="13833" max="14081" width="8.81640625" style="2"/>
    <col min="14082" max="14084" width="2.26953125" style="2" customWidth="1"/>
    <col min="14085" max="14085" width="13.26953125" style="2" customWidth="1"/>
    <col min="14086" max="14086" width="12.7265625" style="2" customWidth="1"/>
    <col min="14087" max="14087" width="10.26953125" style="2" customWidth="1"/>
    <col min="14088" max="14088" width="12" style="2" customWidth="1"/>
    <col min="14089" max="14337" width="8.81640625" style="2"/>
    <col min="14338" max="14340" width="2.26953125" style="2" customWidth="1"/>
    <col min="14341" max="14341" width="13.26953125" style="2" customWidth="1"/>
    <col min="14342" max="14342" width="12.7265625" style="2" customWidth="1"/>
    <col min="14343" max="14343" width="10.26953125" style="2" customWidth="1"/>
    <col min="14344" max="14344" width="12" style="2" customWidth="1"/>
    <col min="14345" max="14593" width="8.81640625" style="2"/>
    <col min="14594" max="14596" width="2.26953125" style="2" customWidth="1"/>
    <col min="14597" max="14597" width="13.26953125" style="2" customWidth="1"/>
    <col min="14598" max="14598" width="12.7265625" style="2" customWidth="1"/>
    <col min="14599" max="14599" width="10.26953125" style="2" customWidth="1"/>
    <col min="14600" max="14600" width="12" style="2" customWidth="1"/>
    <col min="14601" max="14849" width="8.81640625" style="2"/>
    <col min="14850" max="14852" width="2.26953125" style="2" customWidth="1"/>
    <col min="14853" max="14853" width="13.26953125" style="2" customWidth="1"/>
    <col min="14854" max="14854" width="12.7265625" style="2" customWidth="1"/>
    <col min="14855" max="14855" width="10.26953125" style="2" customWidth="1"/>
    <col min="14856" max="14856" width="12" style="2" customWidth="1"/>
    <col min="14857" max="15105" width="8.81640625" style="2"/>
    <col min="15106" max="15108" width="2.26953125" style="2" customWidth="1"/>
    <col min="15109" max="15109" width="13.26953125" style="2" customWidth="1"/>
    <col min="15110" max="15110" width="12.7265625" style="2" customWidth="1"/>
    <col min="15111" max="15111" width="10.26953125" style="2" customWidth="1"/>
    <col min="15112" max="15112" width="12" style="2" customWidth="1"/>
    <col min="15113" max="15361" width="8.81640625" style="2"/>
    <col min="15362" max="15364" width="2.26953125" style="2" customWidth="1"/>
    <col min="15365" max="15365" width="13.26953125" style="2" customWidth="1"/>
    <col min="15366" max="15366" width="12.7265625" style="2" customWidth="1"/>
    <col min="15367" max="15367" width="10.26953125" style="2" customWidth="1"/>
    <col min="15368" max="15368" width="12" style="2" customWidth="1"/>
    <col min="15369" max="15617" width="8.81640625" style="2"/>
    <col min="15618" max="15620" width="2.26953125" style="2" customWidth="1"/>
    <col min="15621" max="15621" width="13.26953125" style="2" customWidth="1"/>
    <col min="15622" max="15622" width="12.7265625" style="2" customWidth="1"/>
    <col min="15623" max="15623" width="10.26953125" style="2" customWidth="1"/>
    <col min="15624" max="15624" width="12" style="2" customWidth="1"/>
    <col min="15625" max="15873" width="8.81640625" style="2"/>
    <col min="15874" max="15876" width="2.26953125" style="2" customWidth="1"/>
    <col min="15877" max="15877" width="13.26953125" style="2" customWidth="1"/>
    <col min="15878" max="15878" width="12.7265625" style="2" customWidth="1"/>
    <col min="15879" max="15879" width="10.26953125" style="2" customWidth="1"/>
    <col min="15880" max="15880" width="12" style="2" customWidth="1"/>
    <col min="15881" max="16129" width="8.81640625" style="2"/>
    <col min="16130" max="16132" width="2.26953125" style="2" customWidth="1"/>
    <col min="16133" max="16133" width="13.26953125" style="2" customWidth="1"/>
    <col min="16134" max="16134" width="12.7265625" style="2" customWidth="1"/>
    <col min="16135" max="16135" width="10.26953125" style="2" customWidth="1"/>
    <col min="16136" max="16136" width="12" style="2" customWidth="1"/>
    <col min="16137" max="16384" width="8.81640625" style="2"/>
  </cols>
  <sheetData>
    <row r="1" spans="2:14" ht="23" x14ac:dyDescent="0.5">
      <c r="B1" s="1" t="s">
        <v>76</v>
      </c>
    </row>
    <row r="2" spans="2:14" x14ac:dyDescent="0.35">
      <c r="C2" s="162" t="s">
        <v>165</v>
      </c>
      <c r="D2" s="162"/>
      <c r="E2" s="162"/>
      <c r="F2" s="2" t="str">
        <f>catyear</f>
        <v>2025-2026</v>
      </c>
      <c r="H2" s="121"/>
      <c r="I2" s="159"/>
    </row>
    <row r="3" spans="2:14" x14ac:dyDescent="0.35">
      <c r="B3" s="121"/>
    </row>
    <row r="4" spans="2:14" x14ac:dyDescent="0.35">
      <c r="B4" s="2" t="s">
        <v>79</v>
      </c>
    </row>
    <row r="5" spans="2:14" x14ac:dyDescent="0.35">
      <c r="B5" s="166" t="s">
        <v>204</v>
      </c>
      <c r="C5" s="166"/>
      <c r="D5" s="166"/>
      <c r="E5" s="166"/>
      <c r="F5" s="166"/>
      <c r="G5" s="166"/>
      <c r="H5" s="166"/>
      <c r="I5" s="113"/>
    </row>
    <row r="6" spans="2:14" x14ac:dyDescent="0.35">
      <c r="B6" s="84"/>
      <c r="C6" s="84"/>
      <c r="D6" s="84"/>
      <c r="E6" s="84"/>
      <c r="F6" s="84"/>
      <c r="G6" s="84"/>
      <c r="H6" s="84"/>
      <c r="I6" s="84"/>
    </row>
    <row r="7" spans="2:14" x14ac:dyDescent="0.35">
      <c r="B7" s="91" t="s">
        <v>104</v>
      </c>
      <c r="C7" s="84"/>
      <c r="D7" s="84"/>
      <c r="E7" s="161" t="s">
        <v>309</v>
      </c>
      <c r="F7" s="84"/>
      <c r="G7" s="84"/>
      <c r="H7" s="84"/>
      <c r="I7" s="84"/>
    </row>
    <row r="8" spans="2:14" x14ac:dyDescent="0.35">
      <c r="B8" s="91"/>
      <c r="C8" s="84"/>
      <c r="D8" s="84"/>
      <c r="E8" s="161" t="s">
        <v>310</v>
      </c>
      <c r="F8" s="84"/>
      <c r="G8" s="84"/>
      <c r="H8" s="84"/>
      <c r="I8" s="84"/>
    </row>
    <row r="9" spans="2:14" ht="16" thickBot="1" x14ac:dyDescent="0.4"/>
    <row r="10" spans="2:14" ht="7.5" customHeight="1" x14ac:dyDescent="0.35">
      <c r="B10" s="50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</row>
    <row r="11" spans="2:14" x14ac:dyDescent="0.35">
      <c r="B11" s="21" t="s">
        <v>80</v>
      </c>
      <c r="C11" s="87" t="s">
        <v>77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ht="7.5" customHeight="1" x14ac:dyDescent="0.35">
      <c r="B12" s="21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20"/>
    </row>
    <row r="13" spans="2:14" x14ac:dyDescent="0.35">
      <c r="B13" s="21"/>
      <c r="C13" s="19"/>
      <c r="D13" s="86" t="s">
        <v>188</v>
      </c>
      <c r="E13" s="86"/>
      <c r="F13" s="86"/>
      <c r="G13" s="23"/>
      <c r="H13" s="23"/>
      <c r="I13" s="23"/>
      <c r="J13" s="19"/>
      <c r="K13" s="19"/>
      <c r="L13" s="19"/>
      <c r="M13" s="19"/>
      <c r="N13" s="20"/>
    </row>
    <row r="14" spans="2:14" x14ac:dyDescent="0.35">
      <c r="B14" s="21"/>
      <c r="C14" s="19"/>
      <c r="D14" s="19"/>
      <c r="E14" s="19" t="s">
        <v>181</v>
      </c>
      <c r="F14" s="19" t="s">
        <v>182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35">
      <c r="B15" s="21"/>
      <c r="C15" s="19"/>
      <c r="D15" s="19"/>
      <c r="E15" s="19" t="s">
        <v>189</v>
      </c>
      <c r="F15" s="19" t="s">
        <v>183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35">
      <c r="B16" s="21"/>
      <c r="C16" s="19"/>
      <c r="D16" s="19"/>
      <c r="E16" s="19" t="s">
        <v>187</v>
      </c>
      <c r="F16" s="19" t="s">
        <v>184</v>
      </c>
      <c r="G16" s="19"/>
      <c r="H16" s="19"/>
      <c r="I16" s="19"/>
      <c r="J16" s="19"/>
      <c r="K16" s="19"/>
      <c r="L16" s="19"/>
      <c r="M16" s="19"/>
      <c r="N16" s="20"/>
    </row>
    <row r="17" spans="2:18" x14ac:dyDescent="0.35">
      <c r="B17" s="21"/>
      <c r="C17" s="19"/>
      <c r="D17" s="19"/>
      <c r="E17" s="19" t="s">
        <v>185</v>
      </c>
      <c r="F17" s="19" t="s">
        <v>186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35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ht="7.5" customHeight="1" x14ac:dyDescent="0.35">
      <c r="B19" s="21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20"/>
    </row>
    <row r="20" spans="2:18" x14ac:dyDescent="0.35">
      <c r="B20" s="21"/>
      <c r="C20" s="19"/>
      <c r="D20" s="23" t="s">
        <v>149</v>
      </c>
      <c r="E20" s="23"/>
      <c r="F20" s="23"/>
      <c r="G20" s="23"/>
      <c r="H20" s="23"/>
      <c r="I20" s="23"/>
      <c r="J20" s="19"/>
      <c r="K20" s="19"/>
      <c r="L20" s="19"/>
      <c r="M20" s="19"/>
      <c r="N20" s="20"/>
    </row>
    <row r="21" spans="2:18" x14ac:dyDescent="0.35">
      <c r="B21" s="21"/>
      <c r="C21" s="19"/>
      <c r="D21" s="19"/>
      <c r="E21" s="19" t="s">
        <v>146</v>
      </c>
      <c r="F21" s="19" t="s">
        <v>150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35">
      <c r="B22" s="21"/>
      <c r="C22" s="19"/>
      <c r="D22" s="19"/>
      <c r="E22" s="19" t="s">
        <v>147</v>
      </c>
      <c r="F22" s="19" t="s">
        <v>151</v>
      </c>
      <c r="G22" s="19"/>
      <c r="H22" s="19"/>
      <c r="I22" s="19"/>
      <c r="J22" s="19"/>
      <c r="K22" s="19"/>
      <c r="L22" s="19"/>
      <c r="M22" s="19"/>
      <c r="N22" s="20"/>
    </row>
    <row r="23" spans="2:18" x14ac:dyDescent="0.35">
      <c r="B23" s="21"/>
      <c r="C23" s="19"/>
      <c r="D23" s="19"/>
      <c r="E23" s="19" t="s">
        <v>148</v>
      </c>
      <c r="F23" s="19" t="s">
        <v>152</v>
      </c>
      <c r="G23" s="19"/>
      <c r="H23" s="19"/>
      <c r="I23" s="19"/>
      <c r="J23" s="19"/>
      <c r="K23" s="19"/>
      <c r="L23" s="19"/>
      <c r="M23" s="19"/>
      <c r="N23" s="20"/>
    </row>
    <row r="24" spans="2:18" ht="7.5" customHeight="1" x14ac:dyDescent="0.35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</row>
    <row r="25" spans="2:18" ht="7.5" customHeight="1" x14ac:dyDescent="0.35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4"/>
    </row>
    <row r="26" spans="2:18" ht="15.75" customHeight="1" x14ac:dyDescent="0.35">
      <c r="B26" s="35" t="s">
        <v>81</v>
      </c>
      <c r="C26" s="160" t="s">
        <v>302</v>
      </c>
      <c r="D26" s="160"/>
      <c r="E26" s="160"/>
      <c r="F26" s="160"/>
      <c r="G26" s="160"/>
      <c r="H26" s="33"/>
      <c r="I26" s="33"/>
      <c r="J26" s="33"/>
      <c r="K26" s="33"/>
      <c r="L26" s="33"/>
      <c r="M26" s="33"/>
      <c r="N26" s="34"/>
    </row>
    <row r="27" spans="2:18" ht="7.5" customHeight="1" x14ac:dyDescent="0.35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4"/>
    </row>
    <row r="28" spans="2:18" ht="15" customHeight="1" x14ac:dyDescent="0.35">
      <c r="B28" s="32"/>
      <c r="C28" s="33"/>
      <c r="D28" s="33"/>
      <c r="E28" s="33" t="s">
        <v>303</v>
      </c>
      <c r="F28" s="33" t="s">
        <v>311</v>
      </c>
      <c r="G28" s="33"/>
      <c r="H28" s="33"/>
      <c r="I28" s="33"/>
      <c r="J28" s="33"/>
      <c r="K28" s="33"/>
      <c r="L28" s="33"/>
      <c r="M28" s="33"/>
      <c r="N28" s="34"/>
    </row>
    <row r="29" spans="2:18" ht="7.5" customHeight="1" x14ac:dyDescent="0.35">
      <c r="B29" s="36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8"/>
    </row>
    <row r="30" spans="2:18" ht="7.5" customHeight="1" x14ac:dyDescent="0.35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  <c r="R30" s="85"/>
    </row>
    <row r="31" spans="2:18" x14ac:dyDescent="0.35">
      <c r="B31" s="43" t="s">
        <v>6</v>
      </c>
      <c r="C31" s="54" t="s">
        <v>153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2"/>
    </row>
    <row r="32" spans="2:18" ht="7.5" customHeight="1" x14ac:dyDescent="0.35">
      <c r="B32" s="40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2"/>
    </row>
    <row r="33" spans="2:14" ht="15" customHeight="1" x14ac:dyDescent="0.35">
      <c r="B33" s="40"/>
      <c r="C33" s="41"/>
      <c r="D33" s="45" t="s">
        <v>154</v>
      </c>
      <c r="E33" s="45"/>
      <c r="F33" s="45"/>
      <c r="G33" s="45"/>
      <c r="H33" s="45"/>
      <c r="I33" s="45"/>
      <c r="J33" s="41"/>
      <c r="K33" s="41"/>
      <c r="L33" s="41"/>
      <c r="M33" s="41"/>
      <c r="N33" s="42"/>
    </row>
    <row r="34" spans="2:14" x14ac:dyDescent="0.35">
      <c r="B34" s="40"/>
      <c r="C34" s="41"/>
      <c r="D34" s="41"/>
      <c r="E34" s="41" t="s">
        <v>163</v>
      </c>
      <c r="F34" s="41" t="s">
        <v>154</v>
      </c>
      <c r="G34" s="41"/>
      <c r="H34" s="41"/>
      <c r="I34" s="41"/>
      <c r="J34" s="41"/>
      <c r="K34" s="41"/>
      <c r="L34" s="41"/>
      <c r="M34" s="41"/>
      <c r="N34" s="42"/>
    </row>
    <row r="35" spans="2:14" x14ac:dyDescent="0.35">
      <c r="B35" s="40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2"/>
    </row>
    <row r="36" spans="2:14" x14ac:dyDescent="0.35">
      <c r="B36" s="40"/>
      <c r="C36" s="41"/>
      <c r="D36" s="45" t="s">
        <v>155</v>
      </c>
      <c r="E36" s="45"/>
      <c r="F36" s="45"/>
      <c r="G36" s="45"/>
      <c r="H36" s="45"/>
      <c r="I36" s="45"/>
      <c r="J36" s="41"/>
      <c r="K36" s="41"/>
      <c r="L36" s="41"/>
      <c r="M36" s="41"/>
      <c r="N36" s="42"/>
    </row>
    <row r="37" spans="2:14" x14ac:dyDescent="0.35">
      <c r="B37" s="40"/>
      <c r="C37" s="41"/>
      <c r="D37" s="41"/>
      <c r="E37" s="41" t="s">
        <v>208</v>
      </c>
      <c r="F37" s="41" t="s">
        <v>209</v>
      </c>
      <c r="G37" s="88"/>
      <c r="H37" s="88"/>
      <c r="I37" s="41"/>
      <c r="J37" s="41"/>
      <c r="K37" s="41"/>
      <c r="L37" s="41"/>
      <c r="M37" s="41"/>
      <c r="N37" s="42"/>
    </row>
    <row r="38" spans="2:14" ht="7.5" customHeight="1" x14ac:dyDescent="0.35">
      <c r="B38" s="44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6"/>
    </row>
    <row r="39" spans="2:14" ht="7.5" customHeight="1" x14ac:dyDescent="0.35">
      <c r="B39" s="56"/>
      <c r="C39" s="57"/>
      <c r="D39" s="57"/>
      <c r="E39" s="57"/>
      <c r="F39" s="57"/>
      <c r="G39" s="57"/>
      <c r="H39" s="57"/>
      <c r="I39" s="26"/>
      <c r="J39" s="26"/>
      <c r="K39" s="26"/>
      <c r="L39" s="26"/>
      <c r="M39" s="26"/>
      <c r="N39" s="27"/>
    </row>
    <row r="40" spans="2:14" x14ac:dyDescent="0.35">
      <c r="B40" s="28" t="s">
        <v>304</v>
      </c>
      <c r="C40" s="174" t="s">
        <v>156</v>
      </c>
      <c r="D40" s="174"/>
      <c r="E40" s="174"/>
      <c r="F40" s="174"/>
      <c r="G40" s="174"/>
      <c r="H40" s="26"/>
      <c r="I40" s="26"/>
      <c r="J40" s="26"/>
      <c r="K40" s="26"/>
      <c r="L40" s="26"/>
      <c r="M40" s="26"/>
      <c r="N40" s="27"/>
    </row>
    <row r="41" spans="2:14" ht="7.5" customHeight="1" x14ac:dyDescent="0.35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ht="15" customHeight="1" x14ac:dyDescent="0.35">
      <c r="B42" s="25"/>
      <c r="C42" s="26"/>
      <c r="D42" s="30" t="s">
        <v>160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ht="15" customHeight="1" x14ac:dyDescent="0.35">
      <c r="B43" s="25"/>
      <c r="C43" s="26"/>
      <c r="D43" s="58"/>
      <c r="E43" s="26" t="s">
        <v>157</v>
      </c>
      <c r="F43" s="26" t="s">
        <v>158</v>
      </c>
      <c r="G43" s="26"/>
      <c r="H43" s="26"/>
      <c r="I43" s="26"/>
      <c r="J43" s="26"/>
      <c r="K43" s="26"/>
      <c r="L43" s="26"/>
      <c r="M43" s="26"/>
      <c r="N43" s="27"/>
    </row>
    <row r="44" spans="2:14" ht="7.5" customHeight="1" x14ac:dyDescent="0.35"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7"/>
    </row>
    <row r="45" spans="2:14" ht="15" customHeight="1" x14ac:dyDescent="0.35">
      <c r="B45" s="25"/>
      <c r="C45" s="26"/>
      <c r="D45" s="30" t="s">
        <v>161</v>
      </c>
      <c r="E45" s="30"/>
      <c r="F45" s="30"/>
      <c r="G45" s="30"/>
      <c r="H45" s="30"/>
      <c r="I45" s="30"/>
      <c r="J45" s="26"/>
      <c r="K45" s="26"/>
      <c r="L45" s="26"/>
      <c r="M45" s="26"/>
      <c r="N45" s="27"/>
    </row>
    <row r="46" spans="2:14" x14ac:dyDescent="0.35">
      <c r="B46" s="25"/>
      <c r="C46" s="26"/>
      <c r="D46" s="26"/>
      <c r="E46" s="89" t="str">
        <f>AdvWriting</f>
        <v>Wrtg 316</v>
      </c>
      <c r="F46" s="89" t="s">
        <v>159</v>
      </c>
      <c r="G46" s="89"/>
      <c r="H46" s="26"/>
      <c r="I46" s="26"/>
      <c r="J46" s="26"/>
      <c r="K46" s="26"/>
      <c r="L46" s="26"/>
      <c r="M46" s="26"/>
      <c r="N46" s="27"/>
    </row>
    <row r="47" spans="2:14" x14ac:dyDescent="0.35">
      <c r="B47" s="25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7"/>
    </row>
    <row r="48" spans="2:14" x14ac:dyDescent="0.35">
      <c r="B48" s="25"/>
      <c r="C48" s="26"/>
      <c r="D48" s="30" t="s">
        <v>162</v>
      </c>
      <c r="E48" s="30"/>
      <c r="F48" s="30"/>
      <c r="G48" s="30"/>
      <c r="H48" s="30"/>
      <c r="I48" s="30"/>
      <c r="J48" s="26"/>
      <c r="K48" s="26"/>
      <c r="L48" s="26"/>
      <c r="M48" s="26"/>
      <c r="N48" s="27"/>
    </row>
    <row r="49" spans="2:14" x14ac:dyDescent="0.35">
      <c r="B49" s="25"/>
      <c r="C49" s="26"/>
      <c r="D49" s="26"/>
      <c r="E49" s="89" t="str">
        <f>Calculus1</f>
        <v>Math 112</v>
      </c>
      <c r="F49" s="89" t="s">
        <v>87</v>
      </c>
      <c r="G49" s="90"/>
      <c r="H49" s="26"/>
      <c r="I49" s="26"/>
      <c r="J49" s="26"/>
      <c r="K49" s="26"/>
      <c r="L49" s="26"/>
      <c r="M49" s="26"/>
      <c r="N49" s="27"/>
    </row>
    <row r="50" spans="2:14" ht="7.5" customHeight="1" x14ac:dyDescent="0.35">
      <c r="B50" s="25"/>
      <c r="C50" s="26"/>
      <c r="D50" s="26"/>
      <c r="E50" s="89"/>
      <c r="F50" s="89"/>
      <c r="G50" s="90"/>
      <c r="H50" s="26"/>
      <c r="I50" s="26"/>
      <c r="J50" s="26"/>
      <c r="K50" s="26"/>
      <c r="L50" s="26"/>
      <c r="M50" s="26"/>
      <c r="N50" s="27"/>
    </row>
    <row r="51" spans="2:14" x14ac:dyDescent="0.35">
      <c r="B51" s="25"/>
      <c r="C51" s="26"/>
      <c r="D51" s="30" t="s">
        <v>89</v>
      </c>
      <c r="E51" s="92"/>
      <c r="F51" s="92"/>
      <c r="G51" s="93"/>
      <c r="H51" s="30"/>
      <c r="I51" s="30"/>
      <c r="J51" s="26"/>
      <c r="K51" s="26"/>
      <c r="L51" s="26"/>
      <c r="M51" s="26"/>
      <c r="N51" s="27"/>
    </row>
    <row r="52" spans="2:14" x14ac:dyDescent="0.35">
      <c r="B52" s="25"/>
      <c r="C52" s="26"/>
      <c r="D52" s="26"/>
      <c r="E52" s="89" t="str">
        <f>Calculus2</f>
        <v>Math 113</v>
      </c>
      <c r="F52" s="89" t="s">
        <v>88</v>
      </c>
      <c r="G52" s="90"/>
      <c r="H52" s="26"/>
      <c r="I52" s="26"/>
      <c r="J52" s="26"/>
      <c r="K52" s="26"/>
      <c r="L52" s="26"/>
      <c r="M52" s="26"/>
      <c r="N52" s="27"/>
    </row>
    <row r="53" spans="2:14" ht="7.5" customHeight="1" x14ac:dyDescent="0.35">
      <c r="B53" s="29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1"/>
    </row>
    <row r="54" spans="2:14" ht="7.5" customHeight="1" x14ac:dyDescent="0.35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35">
      <c r="B55" s="14" t="s">
        <v>305</v>
      </c>
      <c r="C55" s="94" t="s">
        <v>90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3"/>
    </row>
    <row r="56" spans="2:14" ht="7.5" customHeight="1" x14ac:dyDescent="0.35">
      <c r="B56" s="15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</row>
    <row r="57" spans="2:14" x14ac:dyDescent="0.35">
      <c r="B57" s="15"/>
      <c r="C57" s="12"/>
      <c r="D57" s="17" t="s">
        <v>91</v>
      </c>
      <c r="E57" s="17"/>
      <c r="F57" s="17"/>
      <c r="G57" s="17"/>
      <c r="H57" s="17"/>
      <c r="I57" s="17"/>
      <c r="J57" s="17"/>
      <c r="K57" s="17"/>
      <c r="L57" s="17"/>
      <c r="M57" s="12"/>
      <c r="N57" s="13"/>
    </row>
    <row r="58" spans="2:14" x14ac:dyDescent="0.35">
      <c r="B58" s="15"/>
      <c r="C58" s="12"/>
      <c r="D58" s="12"/>
      <c r="E58" s="12" t="s">
        <v>92</v>
      </c>
      <c r="F58" s="12" t="s">
        <v>306</v>
      </c>
      <c r="G58" s="12"/>
      <c r="H58" s="12"/>
      <c r="I58" s="12"/>
      <c r="J58" s="12"/>
      <c r="K58" s="12"/>
      <c r="L58" s="12"/>
      <c r="M58" s="12"/>
      <c r="N58" s="13"/>
    </row>
    <row r="59" spans="2:14" x14ac:dyDescent="0.35">
      <c r="B59" s="15"/>
      <c r="C59" s="12"/>
      <c r="D59" s="12"/>
      <c r="E59" s="12"/>
      <c r="F59" s="175" t="s">
        <v>307</v>
      </c>
      <c r="G59" s="175"/>
      <c r="H59" s="175"/>
      <c r="I59" s="175"/>
      <c r="J59" s="175"/>
      <c r="K59" s="175"/>
      <c r="L59" s="105"/>
      <c r="M59" s="12"/>
      <c r="N59" s="13"/>
    </row>
    <row r="60" spans="2:14" x14ac:dyDescent="0.35">
      <c r="B60" s="15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</row>
    <row r="61" spans="2:14" x14ac:dyDescent="0.35">
      <c r="B61" s="106"/>
      <c r="C61" s="107" t="s">
        <v>2</v>
      </c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9"/>
    </row>
    <row r="62" spans="2:14" x14ac:dyDescent="0.35">
      <c r="B62" s="15"/>
      <c r="C62" s="12"/>
      <c r="D62" s="17" t="s">
        <v>93</v>
      </c>
      <c r="E62" s="17"/>
      <c r="F62" s="17"/>
      <c r="G62" s="17"/>
      <c r="H62" s="17"/>
      <c r="I62" s="17"/>
      <c r="J62" s="17"/>
      <c r="K62" s="17"/>
      <c r="L62" s="17"/>
      <c r="M62" s="12"/>
      <c r="N62" s="13"/>
    </row>
    <row r="63" spans="2:14" x14ac:dyDescent="0.35">
      <c r="B63" s="15"/>
      <c r="C63" s="12"/>
      <c r="D63" s="12"/>
      <c r="E63" s="12" t="s">
        <v>94</v>
      </c>
      <c r="F63" s="12" t="s">
        <v>102</v>
      </c>
      <c r="G63" s="12"/>
      <c r="H63" s="12"/>
      <c r="I63" s="12"/>
      <c r="J63" s="12"/>
      <c r="K63" s="12"/>
      <c r="L63" s="12"/>
      <c r="M63" s="12"/>
      <c r="N63" s="13"/>
    </row>
    <row r="64" spans="2:14" x14ac:dyDescent="0.35">
      <c r="B64" s="15"/>
      <c r="C64" s="12"/>
      <c r="D64" s="12"/>
      <c r="E64" s="12"/>
      <c r="F64" s="173" t="s">
        <v>201</v>
      </c>
      <c r="G64" s="173"/>
      <c r="H64" s="173"/>
      <c r="I64" s="173"/>
      <c r="J64" s="173"/>
      <c r="K64" s="173"/>
      <c r="L64" s="173"/>
      <c r="M64" s="12"/>
      <c r="N64" s="13"/>
    </row>
    <row r="65" spans="2:14" x14ac:dyDescent="0.35">
      <c r="B65" s="15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35">
      <c r="B66" s="15"/>
      <c r="C66" s="12"/>
      <c r="D66" s="17" t="s">
        <v>95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x14ac:dyDescent="0.35">
      <c r="B67" s="15"/>
      <c r="C67" s="12"/>
      <c r="D67" s="12"/>
      <c r="E67" s="12" t="s">
        <v>210</v>
      </c>
      <c r="F67" s="12" t="s">
        <v>212</v>
      </c>
      <c r="G67" s="12"/>
      <c r="H67" s="12"/>
      <c r="I67" s="12"/>
      <c r="J67" s="12"/>
      <c r="K67" s="12"/>
      <c r="L67" s="12"/>
      <c r="M67" s="12"/>
      <c r="N67" s="13"/>
    </row>
    <row r="68" spans="2:14" x14ac:dyDescent="0.35">
      <c r="B68" s="15"/>
      <c r="C68" s="12"/>
      <c r="D68" s="12"/>
      <c r="E68" s="12"/>
      <c r="F68" s="12" t="s">
        <v>213</v>
      </c>
      <c r="G68" s="12"/>
      <c r="H68" s="12"/>
      <c r="I68" s="12"/>
      <c r="J68" s="12"/>
      <c r="K68" s="12"/>
      <c r="L68" s="12"/>
      <c r="M68" s="12"/>
      <c r="N68" s="13"/>
    </row>
    <row r="69" spans="2:14" x14ac:dyDescent="0.35">
      <c r="B69" s="15"/>
      <c r="C69" s="12"/>
      <c r="D69" s="12"/>
      <c r="E69" s="12"/>
      <c r="F69" s="173" t="s">
        <v>202</v>
      </c>
      <c r="G69" s="173"/>
      <c r="H69" s="173"/>
      <c r="I69" s="173"/>
      <c r="J69" s="173"/>
      <c r="K69" s="173"/>
      <c r="L69" s="173"/>
      <c r="M69" s="12"/>
      <c r="N69" s="13"/>
    </row>
    <row r="70" spans="2:14" x14ac:dyDescent="0.35">
      <c r="B70" s="15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3"/>
    </row>
    <row r="71" spans="2:14" x14ac:dyDescent="0.35">
      <c r="B71" s="15"/>
      <c r="C71" s="94" t="s">
        <v>4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3"/>
    </row>
    <row r="72" spans="2:14" x14ac:dyDescent="0.35">
      <c r="B72" s="15"/>
      <c r="C72" s="12"/>
      <c r="D72" s="17" t="s">
        <v>96</v>
      </c>
      <c r="E72" s="17"/>
      <c r="F72" s="17"/>
      <c r="G72" s="17"/>
      <c r="H72" s="17"/>
      <c r="I72" s="17"/>
      <c r="J72" s="17"/>
      <c r="K72" s="17"/>
      <c r="L72" s="17"/>
      <c r="M72" s="12"/>
      <c r="N72" s="13"/>
    </row>
    <row r="73" spans="2:14" x14ac:dyDescent="0.35">
      <c r="B73" s="15"/>
      <c r="C73" s="12"/>
      <c r="D73" s="12"/>
      <c r="E73" s="12" t="s">
        <v>101</v>
      </c>
      <c r="F73" s="12" t="s">
        <v>103</v>
      </c>
      <c r="G73" s="12"/>
      <c r="H73" s="12"/>
      <c r="I73" s="12"/>
      <c r="J73" s="12"/>
      <c r="K73" s="12"/>
      <c r="L73" s="12"/>
      <c r="M73" s="12"/>
      <c r="N73" s="13"/>
    </row>
    <row r="74" spans="2:14" x14ac:dyDescent="0.35">
      <c r="B74" s="15"/>
      <c r="C74" s="12"/>
      <c r="D74" s="12"/>
      <c r="E74" s="12"/>
      <c r="F74" s="173" t="s">
        <v>201</v>
      </c>
      <c r="G74" s="173"/>
      <c r="H74" s="173"/>
      <c r="I74" s="173"/>
      <c r="J74" s="173"/>
      <c r="K74" s="173"/>
      <c r="L74" s="173"/>
      <c r="M74" s="12"/>
      <c r="N74" s="13"/>
    </row>
    <row r="75" spans="2:14" x14ac:dyDescent="0.35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35">
      <c r="B76" s="15"/>
      <c r="C76" s="12"/>
      <c r="D76" s="17" t="s">
        <v>97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x14ac:dyDescent="0.35">
      <c r="B77" s="15"/>
      <c r="C77" s="12"/>
      <c r="D77" s="12"/>
      <c r="E77" s="12" t="s">
        <v>211</v>
      </c>
      <c r="F77" s="12" t="s">
        <v>212</v>
      </c>
      <c r="G77" s="12"/>
      <c r="H77" s="12"/>
      <c r="I77" s="12"/>
      <c r="J77" s="12"/>
      <c r="K77" s="12"/>
      <c r="L77" s="12"/>
      <c r="M77" s="12"/>
      <c r="N77" s="13"/>
    </row>
    <row r="78" spans="2:14" x14ac:dyDescent="0.35">
      <c r="B78" s="15"/>
      <c r="C78" s="12"/>
      <c r="D78" s="12"/>
      <c r="E78" s="12"/>
      <c r="F78" s="94" t="s">
        <v>214</v>
      </c>
      <c r="G78" s="12"/>
      <c r="H78" s="12"/>
      <c r="I78" s="12"/>
      <c r="J78" s="12"/>
      <c r="K78" s="12"/>
      <c r="L78" s="12"/>
      <c r="M78" s="12"/>
      <c r="N78" s="13"/>
    </row>
    <row r="79" spans="2:14" x14ac:dyDescent="0.35">
      <c r="B79" s="15"/>
      <c r="C79" s="12"/>
      <c r="D79" s="12"/>
      <c r="E79" s="12"/>
      <c r="F79" s="173" t="s">
        <v>203</v>
      </c>
      <c r="G79" s="173"/>
      <c r="H79" s="173"/>
      <c r="I79" s="173"/>
      <c r="J79" s="173"/>
      <c r="K79" s="173"/>
      <c r="L79" s="173"/>
      <c r="M79" s="12"/>
      <c r="N79" s="13"/>
    </row>
    <row r="80" spans="2:14" x14ac:dyDescent="0.35"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2"/>
    </row>
    <row r="81" spans="2:14" x14ac:dyDescent="0.35">
      <c r="B81" s="15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3"/>
    </row>
    <row r="82" spans="2:14" x14ac:dyDescent="0.35">
      <c r="B82" s="15"/>
      <c r="C82" s="12"/>
      <c r="D82" s="17" t="s">
        <v>98</v>
      </c>
      <c r="E82" s="17"/>
      <c r="F82" s="17"/>
      <c r="G82" s="17"/>
      <c r="H82" s="17"/>
      <c r="I82" s="17"/>
      <c r="J82" s="17"/>
      <c r="K82" s="17"/>
      <c r="L82" s="17"/>
      <c r="M82" s="12"/>
      <c r="N82" s="13"/>
    </row>
    <row r="83" spans="2:14" x14ac:dyDescent="0.35">
      <c r="B83" s="15"/>
      <c r="C83" s="12"/>
      <c r="D83" s="12"/>
      <c r="E83" s="95" t="s">
        <v>215</v>
      </c>
      <c r="F83" s="172" t="s">
        <v>219</v>
      </c>
      <c r="G83" s="172"/>
      <c r="H83" s="172"/>
      <c r="I83" s="12"/>
      <c r="J83" s="12"/>
      <c r="K83" s="12"/>
      <c r="L83" s="12"/>
      <c r="M83" s="12"/>
      <c r="N83" s="13"/>
    </row>
    <row r="84" spans="2:14" x14ac:dyDescent="0.35">
      <c r="B84" s="15"/>
      <c r="C84" s="12"/>
      <c r="D84" s="12"/>
      <c r="E84" s="95"/>
      <c r="F84" s="95" t="s">
        <v>220</v>
      </c>
      <c r="G84" s="95"/>
      <c r="H84" s="12"/>
      <c r="I84" s="12"/>
      <c r="J84" s="12"/>
      <c r="K84" s="12"/>
      <c r="L84" s="12"/>
      <c r="M84" s="12"/>
      <c r="N84" s="13"/>
    </row>
    <row r="85" spans="2:14" x14ac:dyDescent="0.35">
      <c r="B85" s="15"/>
      <c r="C85" s="12"/>
      <c r="D85" s="12"/>
      <c r="E85" s="95"/>
      <c r="F85" s="95" t="s">
        <v>216</v>
      </c>
      <c r="G85" s="95"/>
      <c r="H85" s="12"/>
      <c r="I85" s="12"/>
      <c r="J85" s="12"/>
      <c r="K85" s="12"/>
      <c r="L85" s="12"/>
      <c r="M85" s="12"/>
      <c r="N85" s="13"/>
    </row>
    <row r="86" spans="2:14" x14ac:dyDescent="0.35">
      <c r="B86" s="15"/>
      <c r="C86" s="12"/>
      <c r="D86" s="12"/>
      <c r="E86" s="95"/>
      <c r="F86" s="95" t="s">
        <v>217</v>
      </c>
      <c r="G86" s="95"/>
      <c r="H86" s="12"/>
      <c r="I86" s="12"/>
      <c r="J86" s="12"/>
      <c r="K86" s="12"/>
      <c r="L86" s="12"/>
      <c r="M86" s="12"/>
      <c r="N86" s="13"/>
    </row>
    <row r="87" spans="2:14" x14ac:dyDescent="0.35">
      <c r="B87" s="15"/>
      <c r="C87" s="12"/>
      <c r="D87" s="12"/>
      <c r="E87" s="95"/>
      <c r="F87" s="95" t="s">
        <v>218</v>
      </c>
      <c r="G87" s="95"/>
      <c r="H87" s="12"/>
      <c r="I87" s="12"/>
      <c r="J87" s="12"/>
      <c r="K87" s="12"/>
      <c r="L87" s="12"/>
      <c r="M87" s="12"/>
      <c r="N87" s="13"/>
    </row>
    <row r="88" spans="2:14" x14ac:dyDescent="0.35">
      <c r="B88" s="15"/>
      <c r="C88" s="12"/>
      <c r="D88" s="12"/>
      <c r="E88" s="95"/>
      <c r="F88" s="95" t="s">
        <v>308</v>
      </c>
      <c r="G88" s="95"/>
      <c r="H88" s="12"/>
      <c r="I88" s="12"/>
      <c r="J88" s="12"/>
      <c r="K88" s="12"/>
      <c r="L88" s="12"/>
      <c r="M88" s="12"/>
      <c r="N88" s="13"/>
    </row>
    <row r="89" spans="2:14" x14ac:dyDescent="0.35">
      <c r="B89" s="15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</row>
    <row r="90" spans="2:14" x14ac:dyDescent="0.35">
      <c r="B90" s="15"/>
      <c r="C90" s="12"/>
      <c r="D90" s="17" t="s">
        <v>99</v>
      </c>
      <c r="E90" s="17"/>
      <c r="F90" s="17"/>
      <c r="G90" s="17"/>
      <c r="H90" s="17"/>
      <c r="I90" s="17"/>
      <c r="J90" s="17"/>
      <c r="K90" s="17"/>
      <c r="L90" s="17"/>
      <c r="M90" s="12"/>
      <c r="N90" s="13"/>
    </row>
    <row r="91" spans="2:14" x14ac:dyDescent="0.35">
      <c r="B91" s="15"/>
      <c r="C91" s="12"/>
      <c r="D91" s="12"/>
      <c r="E91" s="95" t="str">
        <f>Chem1</f>
        <v>Chem 111</v>
      </c>
      <c r="F91" s="95" t="s">
        <v>3</v>
      </c>
      <c r="G91" s="12"/>
      <c r="H91" s="12"/>
      <c r="I91" s="12"/>
      <c r="J91" s="12"/>
      <c r="K91" s="12"/>
      <c r="L91" s="12"/>
      <c r="M91" s="12"/>
      <c r="N91" s="13"/>
    </row>
    <row r="92" spans="2:14" x14ac:dyDescent="0.35">
      <c r="B92" s="15"/>
      <c r="C92" s="12"/>
      <c r="D92" s="12"/>
      <c r="E92" s="95" t="str">
        <f>Physics1</f>
        <v>Phscs 121</v>
      </c>
      <c r="F92" s="95" t="s">
        <v>0</v>
      </c>
      <c r="G92" s="12"/>
      <c r="H92" s="12"/>
      <c r="I92" s="12"/>
      <c r="J92" s="12"/>
      <c r="K92" s="12"/>
      <c r="L92" s="12"/>
      <c r="M92" s="12"/>
      <c r="N92" s="13"/>
    </row>
    <row r="93" spans="2:14" x14ac:dyDescent="0.35">
      <c r="B93" s="15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3"/>
    </row>
    <row r="94" spans="2:14" x14ac:dyDescent="0.35">
      <c r="B94" s="15"/>
      <c r="C94" s="12"/>
      <c r="D94" s="17" t="s">
        <v>100</v>
      </c>
      <c r="E94" s="17"/>
      <c r="F94" s="17"/>
      <c r="G94" s="17"/>
      <c r="H94" s="17"/>
      <c r="I94" s="17"/>
      <c r="J94" s="17"/>
      <c r="K94" s="17"/>
      <c r="L94" s="17"/>
      <c r="M94" s="12"/>
      <c r="N94" s="13"/>
    </row>
    <row r="95" spans="2:14" x14ac:dyDescent="0.35">
      <c r="B95" s="15"/>
      <c r="C95" s="12"/>
      <c r="D95" s="12"/>
      <c r="E95" s="95" t="str">
        <f>Econ</f>
        <v>Econ 110</v>
      </c>
      <c r="F95" s="95" t="s">
        <v>207</v>
      </c>
      <c r="G95" s="12"/>
      <c r="H95" s="12"/>
      <c r="I95" s="12"/>
      <c r="J95" s="12"/>
      <c r="K95" s="12"/>
      <c r="L95" s="12"/>
      <c r="M95" s="12"/>
      <c r="N95" s="13"/>
    </row>
    <row r="96" spans="2:14" ht="7.5" customHeight="1" thickBot="1" x14ac:dyDescent="0.4"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8"/>
    </row>
    <row r="97" spans="2:9" x14ac:dyDescent="0.35">
      <c r="B97" s="138" t="s">
        <v>108</v>
      </c>
      <c r="C97" s="139" t="s">
        <v>229</v>
      </c>
      <c r="D97" s="139"/>
      <c r="E97" s="139"/>
      <c r="F97" s="139"/>
      <c r="G97" s="139"/>
      <c r="H97" s="139"/>
      <c r="I97" s="139"/>
    </row>
    <row r="98" spans="2:9" x14ac:dyDescent="0.35">
      <c r="C98" s="2" t="s">
        <v>230</v>
      </c>
    </row>
    <row r="99" spans="2:9" ht="4.5" customHeight="1" x14ac:dyDescent="0.35"/>
    <row r="100" spans="2:9" x14ac:dyDescent="0.35">
      <c r="B100" s="138" t="s">
        <v>109</v>
      </c>
      <c r="C100" s="2" t="s">
        <v>288</v>
      </c>
    </row>
  </sheetData>
  <mergeCells count="9">
    <mergeCell ref="F83:H83"/>
    <mergeCell ref="C2:E2"/>
    <mergeCell ref="B5:H5"/>
    <mergeCell ref="F74:L74"/>
    <mergeCell ref="F79:L79"/>
    <mergeCell ref="C40:G40"/>
    <mergeCell ref="F64:L64"/>
    <mergeCell ref="F69:L69"/>
    <mergeCell ref="F59:K59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64:L64" r:id="rId3" display="Click here and see &quot;CIVILIZATION 2&quot; for the approved list." xr:uid="{00000000-0004-0000-0100-000005000000}"/>
    <hyperlink ref="F69:L69" r:id="rId4" display="Click here and see &quot;ARTS&quot; for the approved list." xr:uid="{00000000-0004-0000-0100-000006000000}"/>
    <hyperlink ref="F74:L74" r:id="rId5" display="Click here and see &quot;CIVILIZATION 2&quot; for the approved list." xr:uid="{00000000-0004-0000-0100-000007000000}"/>
    <hyperlink ref="F79:L79" r:id="rId6" display="Click here and see &quot;LETTERS&quot; for the approved list." xr:uid="{00000000-0004-0000-0100-000008000000}"/>
    <hyperlink ref="F83" r:id="rId7" xr:uid="{00000000-0004-0000-0100-000009000000}"/>
    <hyperlink ref="F83:H83" r:id="rId8" location="biology" display="Take one of the following options*" xr:uid="{4DA9D917-D94C-4FBC-869F-A8F88B890C34}"/>
  </hyperlinks>
  <pageMargins left="0.7" right="0.7" top="0.75" bottom="0.75" header="0.3" footer="0.3"/>
  <pageSetup scale="54" orientation="portrait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W54"/>
  <sheetViews>
    <sheetView showGridLines="0" showRowColHeaders="0" topLeftCell="A17" zoomScale="85" zoomScaleNormal="100" workbookViewId="0">
      <selection activeCell="S19" sqref="S19"/>
    </sheetView>
  </sheetViews>
  <sheetFormatPr defaultColWidth="8.81640625" defaultRowHeight="14.5" x14ac:dyDescent="0.35"/>
  <cols>
    <col min="1" max="1" width="4.26953125" customWidth="1"/>
    <col min="2" max="2" width="16.1796875" customWidth="1"/>
    <col min="3" max="3" width="5.7265625" customWidth="1"/>
    <col min="4" max="4" width="16.1796875" customWidth="1"/>
    <col min="5" max="5" width="5.7265625" customWidth="1"/>
    <col min="6" max="6" width="16.1796875" customWidth="1"/>
    <col min="7" max="7" width="8.54296875" customWidth="1"/>
    <col min="8" max="8" width="16.1796875" customWidth="1"/>
    <col min="9" max="9" width="5.7265625" customWidth="1"/>
    <col min="10" max="10" width="16.1796875" customWidth="1"/>
    <col min="11" max="11" width="5.7265625" customWidth="1"/>
    <col min="12" max="12" width="16.1796875" customWidth="1"/>
    <col min="13" max="13" width="7.54296875" customWidth="1"/>
    <col min="14" max="14" width="16.1796875" customWidth="1"/>
    <col min="15" max="15" width="5.7265625" customWidth="1"/>
    <col min="16" max="16" width="16.1796875" customWidth="1"/>
    <col min="17" max="17" width="4.26953125" customWidth="1"/>
  </cols>
  <sheetData>
    <row r="1" spans="1:17" ht="26" x14ac:dyDescent="0.6">
      <c r="A1" s="176" t="s">
        <v>312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</row>
    <row r="2" spans="1:17" ht="21.5" thickBot="1" x14ac:dyDescent="0.55000000000000004">
      <c r="A2" s="177" t="str">
        <f>CONCATENATE("Catalog Year ", catyear)</f>
        <v>Catalog Year 2025-2026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</row>
    <row r="3" spans="1:17" ht="11.25" customHeight="1" x14ac:dyDescent="0.45">
      <c r="A3" s="124"/>
      <c r="B3" s="68"/>
      <c r="C3" s="68"/>
      <c r="D3" s="68"/>
      <c r="E3" s="68"/>
      <c r="F3" s="68"/>
      <c r="G3" s="179" t="s">
        <v>268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5" x14ac:dyDescent="0.45">
      <c r="B4" s="68" t="s">
        <v>35</v>
      </c>
      <c r="C4" s="68"/>
      <c r="D4" s="68" t="s">
        <v>36</v>
      </c>
      <c r="E4" s="68"/>
      <c r="F4" s="68" t="s">
        <v>35</v>
      </c>
      <c r="G4" s="179"/>
      <c r="H4" s="68" t="s">
        <v>36</v>
      </c>
      <c r="I4" s="144"/>
      <c r="J4" s="68" t="s">
        <v>35</v>
      </c>
      <c r="K4" s="68"/>
      <c r="L4" s="68" t="s">
        <v>36</v>
      </c>
      <c r="M4" s="68"/>
      <c r="N4" s="68" t="s">
        <v>35</v>
      </c>
      <c r="O4" s="68"/>
      <c r="P4" s="68" t="s">
        <v>36</v>
      </c>
    </row>
    <row r="5" spans="1:17" ht="22.5" customHeight="1" x14ac:dyDescent="0.35">
      <c r="B5" s="67"/>
      <c r="C5" s="67"/>
      <c r="D5" s="67"/>
      <c r="E5" s="67"/>
      <c r="F5" s="67"/>
      <c r="G5" s="179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35">
      <c r="B6" s="67"/>
      <c r="C6" s="116"/>
      <c r="D6" s="67"/>
      <c r="E6" s="67"/>
      <c r="F6" s="67"/>
      <c r="G6" s="179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35">
      <c r="B7" s="67" t="s">
        <v>113</v>
      </c>
      <c r="C7" s="67"/>
      <c r="D7" s="67"/>
      <c r="E7" s="67"/>
      <c r="F7" s="126" t="s">
        <v>272</v>
      </c>
      <c r="G7" s="179"/>
      <c r="H7" s="67" t="s">
        <v>266</v>
      </c>
      <c r="I7" s="144"/>
      <c r="J7" s="67" t="s">
        <v>45</v>
      </c>
      <c r="K7" s="67"/>
      <c r="L7" s="67" t="s">
        <v>45</v>
      </c>
      <c r="M7" s="67"/>
      <c r="N7" s="67" t="s">
        <v>45</v>
      </c>
      <c r="O7" s="67"/>
      <c r="P7" s="67" t="s">
        <v>66</v>
      </c>
    </row>
    <row r="8" spans="1:17" ht="15" customHeight="1" x14ac:dyDescent="0.35">
      <c r="B8" s="67"/>
      <c r="C8" s="67"/>
      <c r="D8" s="67"/>
      <c r="E8" s="67"/>
      <c r="F8" s="67"/>
      <c r="G8" s="179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35">
      <c r="C9" s="67"/>
      <c r="D9" s="67"/>
      <c r="E9" s="116"/>
      <c r="F9" s="67"/>
      <c r="G9" s="179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35">
      <c r="B10" s="67" t="s">
        <v>114</v>
      </c>
      <c r="C10" s="67"/>
      <c r="E10" s="67"/>
      <c r="F10" s="67" t="s">
        <v>115</v>
      </c>
      <c r="G10" s="179"/>
      <c r="H10" s="67" t="s">
        <v>222</v>
      </c>
      <c r="I10" s="144"/>
      <c r="J10" s="67" t="s">
        <v>223</v>
      </c>
      <c r="K10" s="67"/>
      <c r="L10" s="67" t="s">
        <v>45</v>
      </c>
      <c r="M10" s="67"/>
      <c r="N10" s="67" t="s">
        <v>45</v>
      </c>
      <c r="O10" s="67"/>
      <c r="P10" s="67" t="s">
        <v>167</v>
      </c>
    </row>
    <row r="11" spans="1:17" ht="15" customHeight="1" x14ac:dyDescent="0.35">
      <c r="B11" s="67"/>
      <c r="C11" s="67"/>
      <c r="D11" s="67"/>
      <c r="E11" s="67"/>
      <c r="F11" s="67"/>
      <c r="G11" s="179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35">
      <c r="B12" s="67"/>
      <c r="C12" s="116"/>
      <c r="D12" s="67"/>
      <c r="E12" s="116"/>
      <c r="F12" s="67"/>
      <c r="G12" s="179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35">
      <c r="C13" s="67"/>
      <c r="E13" s="67"/>
      <c r="F13" s="67" t="s">
        <v>265</v>
      </c>
      <c r="G13" s="179"/>
      <c r="H13" s="67" t="s">
        <v>265</v>
      </c>
      <c r="I13" s="144"/>
      <c r="J13" s="67" t="s">
        <v>265</v>
      </c>
      <c r="K13" s="67"/>
      <c r="L13" s="67" t="s">
        <v>265</v>
      </c>
      <c r="M13" s="67"/>
      <c r="N13" s="67" t="s">
        <v>265</v>
      </c>
      <c r="O13" s="67"/>
      <c r="P13" s="67" t="s">
        <v>167</v>
      </c>
    </row>
    <row r="14" spans="1:17" ht="15" customHeight="1" x14ac:dyDescent="0.35">
      <c r="E14" s="67"/>
      <c r="F14" s="67"/>
      <c r="G14" s="179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35">
      <c r="G15" s="179"/>
      <c r="I15" s="144"/>
      <c r="O15" s="116"/>
    </row>
    <row r="16" spans="1:17" s="120" customFormat="1" ht="12" customHeight="1" x14ac:dyDescent="0.35">
      <c r="B16" s="67" t="s">
        <v>137</v>
      </c>
      <c r="D16" s="67" t="s">
        <v>193</v>
      </c>
      <c r="F16" s="67" t="s">
        <v>45</v>
      </c>
      <c r="G16" s="179"/>
      <c r="H16" s="67" t="s">
        <v>44</v>
      </c>
      <c r="I16" s="144"/>
      <c r="J16" s="67" t="s">
        <v>267</v>
      </c>
      <c r="N16" s="67" t="s">
        <v>198</v>
      </c>
      <c r="P16" s="67" t="s">
        <v>167</v>
      </c>
    </row>
    <row r="17" spans="1:23" x14ac:dyDescent="0.35">
      <c r="G17" s="179"/>
      <c r="I17" s="144"/>
    </row>
    <row r="18" spans="1:23" ht="22.5" customHeight="1" x14ac:dyDescent="0.35">
      <c r="G18" s="179"/>
      <c r="I18" s="144"/>
    </row>
    <row r="19" spans="1:23" s="120" customFormat="1" ht="12" customHeight="1" x14ac:dyDescent="0.35">
      <c r="B19" s="67" t="s">
        <v>66</v>
      </c>
      <c r="D19" s="67" t="s">
        <v>66</v>
      </c>
      <c r="F19" s="67" t="s">
        <v>195</v>
      </c>
      <c r="G19" s="179"/>
      <c r="H19" s="67" t="s">
        <v>195</v>
      </c>
      <c r="I19" s="144"/>
      <c r="J19" s="67" t="s">
        <v>45</v>
      </c>
      <c r="L19" s="67" t="s">
        <v>289</v>
      </c>
      <c r="N19" s="67" t="s">
        <v>299</v>
      </c>
      <c r="S19"/>
    </row>
    <row r="20" spans="1:23" x14ac:dyDescent="0.35">
      <c r="G20" s="179"/>
      <c r="I20" s="144"/>
    </row>
    <row r="21" spans="1:23" ht="22.5" customHeight="1" x14ac:dyDescent="0.35">
      <c r="G21" s="179"/>
      <c r="I21" s="144"/>
    </row>
    <row r="22" spans="1:23" s="120" customFormat="1" ht="12" customHeight="1" x14ac:dyDescent="0.35">
      <c r="D22" s="67" t="s">
        <v>45</v>
      </c>
      <c r="F22" s="67" t="s">
        <v>45</v>
      </c>
      <c r="G22" s="179"/>
      <c r="H22" s="67"/>
      <c r="I22" s="144"/>
      <c r="J22" s="67" t="s">
        <v>45</v>
      </c>
      <c r="N22" s="67"/>
    </row>
    <row r="23" spans="1:23" x14ac:dyDescent="0.35">
      <c r="G23" s="179"/>
      <c r="I23" s="144"/>
    </row>
    <row r="24" spans="1:23" x14ac:dyDescent="0.3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23" ht="15" customHeight="1" x14ac:dyDescent="0.35">
      <c r="W25" s="67"/>
    </row>
    <row r="26" spans="1:23" ht="22.5" customHeight="1" x14ac:dyDescent="0.35"/>
    <row r="27" spans="1:23" s="120" customFormat="1" ht="12" customHeight="1" x14ac:dyDescent="0.35">
      <c r="B27" s="67" t="s">
        <v>316</v>
      </c>
      <c r="D27" s="67" t="s">
        <v>166</v>
      </c>
      <c r="F27" s="67" t="s">
        <v>44</v>
      </c>
      <c r="H27" s="67" t="s">
        <v>44</v>
      </c>
      <c r="J27" s="67" t="s">
        <v>44</v>
      </c>
      <c r="L27" s="67" t="s">
        <v>44</v>
      </c>
      <c r="N27" s="67" t="s">
        <v>44</v>
      </c>
      <c r="P27" s="67"/>
    </row>
    <row r="29" spans="1:23" ht="22.5" customHeight="1" x14ac:dyDescent="0.35"/>
    <row r="30" spans="1:23" s="120" customFormat="1" ht="12" customHeight="1" x14ac:dyDescent="0.35">
      <c r="B30" s="67" t="s">
        <v>196</v>
      </c>
      <c r="D30" s="67" t="s">
        <v>45</v>
      </c>
      <c r="F30" s="67"/>
      <c r="H30" s="67" t="s">
        <v>45</v>
      </c>
      <c r="L30" s="67" t="s">
        <v>292</v>
      </c>
      <c r="N30" s="67" t="s">
        <v>197</v>
      </c>
      <c r="P30" s="67" t="s">
        <v>44</v>
      </c>
    </row>
    <row r="32" spans="1:23" ht="22.5" customHeight="1" x14ac:dyDescent="0.35">
      <c r="F32" s="114"/>
    </row>
    <row r="33" spans="1:17" ht="12" customHeight="1" x14ac:dyDescent="0.35">
      <c r="B33" s="67"/>
      <c r="L33" s="67" t="s">
        <v>44</v>
      </c>
    </row>
    <row r="34" spans="1:17" ht="15" thickBot="1" x14ac:dyDescent="0.4">
      <c r="A34" s="70"/>
      <c r="B34" s="70"/>
      <c r="C34" s="70"/>
      <c r="D34" s="70"/>
      <c r="E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</row>
    <row r="35" spans="1:17" ht="16.5" customHeight="1" thickTop="1" thickBot="1" x14ac:dyDescent="0.4">
      <c r="A35" s="72"/>
      <c r="B35" s="72" t="s">
        <v>72</v>
      </c>
      <c r="C35" s="72"/>
      <c r="D35" s="72" t="s">
        <v>145</v>
      </c>
      <c r="E35" s="72"/>
      <c r="F35" s="72" t="s">
        <v>264</v>
      </c>
      <c r="G35" s="72"/>
      <c r="H35" s="72" t="s">
        <v>264</v>
      </c>
      <c r="I35" s="72"/>
      <c r="J35" s="72" t="s">
        <v>73</v>
      </c>
      <c r="K35" s="72"/>
      <c r="L35" s="72" t="s">
        <v>261</v>
      </c>
      <c r="M35" s="72"/>
      <c r="N35" s="72" t="s">
        <v>264</v>
      </c>
      <c r="O35" s="72"/>
      <c r="P35" s="72" t="s">
        <v>73</v>
      </c>
      <c r="Q35" s="71"/>
    </row>
    <row r="36" spans="1:17" ht="7.5" customHeight="1" x14ac:dyDescent="0.35"/>
    <row r="37" spans="1:17" x14ac:dyDescent="0.35">
      <c r="A37" s="178" t="s">
        <v>68</v>
      </c>
      <c r="B37" s="178"/>
      <c r="C37" s="178"/>
      <c r="D37" s="178"/>
      <c r="E37" s="178"/>
      <c r="F37" s="178"/>
      <c r="H37" s="178" t="s">
        <v>70</v>
      </c>
      <c r="I37" s="178"/>
      <c r="J37" s="178"/>
      <c r="K37" s="178"/>
      <c r="L37" s="178"/>
    </row>
    <row r="38" spans="1:17" x14ac:dyDescent="0.35">
      <c r="B38" t="s">
        <v>75</v>
      </c>
      <c r="I38" t="s">
        <v>71</v>
      </c>
      <c r="N38" s="118" t="s">
        <v>108</v>
      </c>
      <c r="O38" s="119" t="s">
        <v>110</v>
      </c>
    </row>
    <row r="39" spans="1:17" x14ac:dyDescent="0.35">
      <c r="B39" t="s">
        <v>191</v>
      </c>
      <c r="I39" t="s">
        <v>164</v>
      </c>
      <c r="N39" s="118" t="s">
        <v>109</v>
      </c>
      <c r="O39" s="116" t="s">
        <v>111</v>
      </c>
    </row>
    <row r="40" spans="1:17" ht="15" customHeight="1" x14ac:dyDescent="0.35">
      <c r="B40" t="s">
        <v>69</v>
      </c>
      <c r="I40" t="s">
        <v>168</v>
      </c>
      <c r="N40" s="117" t="s">
        <v>107</v>
      </c>
      <c r="O40" t="s">
        <v>192</v>
      </c>
    </row>
    <row r="41" spans="1:17" ht="16.5" x14ac:dyDescent="0.35">
      <c r="I41" s="114" t="s">
        <v>242</v>
      </c>
      <c r="N41" s="117" t="s">
        <v>138</v>
      </c>
      <c r="O41" t="s">
        <v>225</v>
      </c>
    </row>
    <row r="42" spans="1:17" x14ac:dyDescent="0.35">
      <c r="A42" s="125" t="s">
        <v>104</v>
      </c>
      <c r="I42" s="114" t="s">
        <v>199</v>
      </c>
      <c r="N42" s="117" t="s">
        <v>112</v>
      </c>
      <c r="O42" t="s">
        <v>283</v>
      </c>
    </row>
    <row r="43" spans="1:17" x14ac:dyDescent="0.35">
      <c r="A43" s="114" t="s">
        <v>301</v>
      </c>
      <c r="N43" s="117" t="s">
        <v>139</v>
      </c>
      <c r="O43" t="s">
        <v>231</v>
      </c>
    </row>
    <row r="44" spans="1:17" x14ac:dyDescent="0.35">
      <c r="A44" s="114" t="s">
        <v>194</v>
      </c>
      <c r="N44" s="117" t="s">
        <v>144</v>
      </c>
      <c r="O44" t="s">
        <v>140</v>
      </c>
    </row>
    <row r="45" spans="1:17" x14ac:dyDescent="0.35">
      <c r="A45" s="114" t="s">
        <v>221</v>
      </c>
      <c r="N45" s="117"/>
    </row>
    <row r="46" spans="1:17" x14ac:dyDescent="0.35">
      <c r="A46" t="s">
        <v>224</v>
      </c>
    </row>
    <row r="47" spans="1:17" x14ac:dyDescent="0.35">
      <c r="A47" t="s">
        <v>241</v>
      </c>
    </row>
    <row r="48" spans="1:17" x14ac:dyDescent="0.35">
      <c r="A48" t="s">
        <v>273</v>
      </c>
    </row>
    <row r="49" spans="1:1" x14ac:dyDescent="0.35">
      <c r="A49" t="s">
        <v>274</v>
      </c>
    </row>
    <row r="50" spans="1:1" x14ac:dyDescent="0.35">
      <c r="A50" t="s">
        <v>290</v>
      </c>
    </row>
    <row r="51" spans="1:1" x14ac:dyDescent="0.35">
      <c r="A51" t="s">
        <v>291</v>
      </c>
    </row>
    <row r="52" spans="1:1" x14ac:dyDescent="0.35">
      <c r="A52" s="156" t="s">
        <v>293</v>
      </c>
    </row>
    <row r="53" spans="1:1" x14ac:dyDescent="0.35">
      <c r="A53" t="s">
        <v>294</v>
      </c>
    </row>
    <row r="54" spans="1:1" x14ac:dyDescent="0.35">
      <c r="A54" t="s">
        <v>315</v>
      </c>
    </row>
  </sheetData>
  <mergeCells count="5">
    <mergeCell ref="A1:Q1"/>
    <mergeCell ref="A2:Q2"/>
    <mergeCell ref="H37:L37"/>
    <mergeCell ref="A37:F37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7"/>
  <sheetViews>
    <sheetView showGridLines="0" showRowColHeaders="0" topLeftCell="A15" zoomScaleNormal="100" workbookViewId="0">
      <selection activeCell="U12" sqref="U12"/>
    </sheetView>
  </sheetViews>
  <sheetFormatPr defaultColWidth="8.81640625" defaultRowHeight="14.5" x14ac:dyDescent="0.35"/>
  <cols>
    <col min="1" max="1" width="4.26953125" customWidth="1"/>
    <col min="2" max="2" width="16.1796875" customWidth="1"/>
    <col min="3" max="3" width="5.7265625" customWidth="1"/>
    <col min="4" max="4" width="16.1796875" customWidth="1"/>
    <col min="5" max="5" width="10" customWidth="1"/>
    <col min="6" max="6" width="16.1796875" customWidth="1"/>
    <col min="7" max="7" width="8.54296875" customWidth="1"/>
    <col min="8" max="8" width="16.1796875" customWidth="1"/>
    <col min="9" max="9" width="10" customWidth="1"/>
    <col min="10" max="10" width="16.1796875" customWidth="1"/>
    <col min="11" max="11" width="5.7265625" customWidth="1"/>
    <col min="12" max="12" width="16.1796875" customWidth="1"/>
    <col min="13" max="13" width="7.54296875" customWidth="1"/>
    <col min="14" max="14" width="16.1796875" customWidth="1"/>
    <col min="15" max="15" width="5.7265625" customWidth="1"/>
    <col min="16" max="16" width="16.1796875" customWidth="1"/>
    <col min="17" max="17" width="4.26953125" customWidth="1"/>
  </cols>
  <sheetData>
    <row r="1" spans="1:17" ht="26" x14ac:dyDescent="0.6">
      <c r="A1" s="176" t="s">
        <v>313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</row>
    <row r="2" spans="1:17" ht="21.5" thickBot="1" x14ac:dyDescent="0.55000000000000004">
      <c r="A2" s="177" t="str">
        <f>CONCATENATE("Catalog Year ", catyear)</f>
        <v>Catalog Year 2025-2026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</row>
    <row r="3" spans="1:17" ht="11.25" customHeight="1" x14ac:dyDescent="0.45">
      <c r="A3" s="124"/>
      <c r="B3" s="68"/>
      <c r="C3" s="68"/>
      <c r="D3" s="68"/>
      <c r="E3" s="68"/>
      <c r="F3" s="68"/>
      <c r="G3" s="180" t="s">
        <v>268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5" x14ac:dyDescent="0.45">
      <c r="B4" s="68" t="s">
        <v>35</v>
      </c>
      <c r="C4" s="68"/>
      <c r="D4" s="68" t="s">
        <v>36</v>
      </c>
      <c r="E4" s="68" t="s">
        <v>105</v>
      </c>
      <c r="F4" s="68" t="s">
        <v>35</v>
      </c>
      <c r="G4" s="179"/>
      <c r="H4" s="68" t="s">
        <v>36</v>
      </c>
      <c r="I4" s="68" t="s">
        <v>105</v>
      </c>
      <c r="J4" s="68" t="s">
        <v>35</v>
      </c>
      <c r="K4" s="68"/>
      <c r="L4" s="68" t="s">
        <v>36</v>
      </c>
      <c r="M4" s="68"/>
      <c r="N4" s="68" t="s">
        <v>35</v>
      </c>
      <c r="O4" s="68"/>
      <c r="P4" s="68" t="s">
        <v>36</v>
      </c>
    </row>
    <row r="5" spans="1:17" ht="22.5" customHeight="1" x14ac:dyDescent="0.35">
      <c r="B5" s="67"/>
      <c r="C5" s="67"/>
      <c r="D5" s="67"/>
      <c r="E5" s="67"/>
      <c r="F5" s="67"/>
      <c r="G5" s="179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35">
      <c r="B6" s="67"/>
      <c r="C6" s="116"/>
      <c r="D6" s="67"/>
      <c r="E6" s="67"/>
      <c r="F6" s="67"/>
      <c r="G6" s="179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35">
      <c r="B7" s="67" t="s">
        <v>113</v>
      </c>
      <c r="C7" s="67"/>
      <c r="D7" s="67"/>
      <c r="E7" s="67"/>
      <c r="F7" s="126" t="s">
        <v>272</v>
      </c>
      <c r="G7" s="179"/>
      <c r="H7" s="67" t="s">
        <v>266</v>
      </c>
      <c r="I7" s="144"/>
      <c r="J7" s="67" t="s">
        <v>45</v>
      </c>
      <c r="K7" s="67"/>
      <c r="L7" s="67" t="s">
        <v>45</v>
      </c>
      <c r="M7" s="67"/>
      <c r="N7" s="67" t="s">
        <v>45</v>
      </c>
      <c r="O7" s="67"/>
      <c r="P7" s="67" t="s">
        <v>66</v>
      </c>
    </row>
    <row r="8" spans="1:17" ht="15" customHeight="1" x14ac:dyDescent="0.35">
      <c r="B8" s="67"/>
      <c r="C8" s="67"/>
      <c r="D8" s="67"/>
      <c r="E8" s="67"/>
      <c r="F8" s="67"/>
      <c r="G8" s="179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35">
      <c r="C9" s="67"/>
      <c r="D9" s="67"/>
      <c r="E9" s="116"/>
      <c r="F9" s="67"/>
      <c r="G9" s="179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35">
      <c r="B10" s="67" t="s">
        <v>114</v>
      </c>
      <c r="C10" s="67"/>
      <c r="E10" s="67"/>
      <c r="F10" s="67" t="s">
        <v>115</v>
      </c>
      <c r="G10" s="179"/>
      <c r="H10" s="67" t="s">
        <v>222</v>
      </c>
      <c r="I10" s="144"/>
      <c r="J10" s="67" t="s">
        <v>265</v>
      </c>
      <c r="K10" s="67"/>
      <c r="L10" s="67" t="s">
        <v>45</v>
      </c>
      <c r="M10" s="67"/>
      <c r="N10" s="67" t="s">
        <v>45</v>
      </c>
      <c r="O10" s="67"/>
      <c r="P10" s="67" t="s">
        <v>167</v>
      </c>
    </row>
    <row r="11" spans="1:17" ht="15" customHeight="1" x14ac:dyDescent="0.35">
      <c r="B11" s="67"/>
      <c r="C11" s="67"/>
      <c r="D11" s="67"/>
      <c r="E11" s="67"/>
      <c r="F11" s="67"/>
      <c r="G11" s="179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35">
      <c r="B12" s="67"/>
      <c r="C12" s="116"/>
      <c r="D12" s="67"/>
      <c r="E12" s="116"/>
      <c r="F12" s="67"/>
      <c r="G12" s="179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35">
      <c r="C13" s="67"/>
      <c r="E13" s="67"/>
      <c r="F13" s="67" t="s">
        <v>114</v>
      </c>
      <c r="G13" s="179"/>
      <c r="H13" s="67" t="s">
        <v>265</v>
      </c>
      <c r="I13" s="144"/>
      <c r="J13" s="67" t="s">
        <v>267</v>
      </c>
      <c r="K13" s="67"/>
      <c r="L13" s="67" t="s">
        <v>265</v>
      </c>
      <c r="M13" s="67"/>
      <c r="N13" s="67" t="s">
        <v>265</v>
      </c>
      <c r="O13" s="67"/>
      <c r="P13" s="67" t="s">
        <v>167</v>
      </c>
    </row>
    <row r="14" spans="1:17" ht="15" customHeight="1" x14ac:dyDescent="0.35">
      <c r="E14" s="67"/>
      <c r="F14" s="67"/>
      <c r="G14" s="179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35">
      <c r="G15" s="179"/>
      <c r="I15" s="144"/>
      <c r="O15" s="116"/>
    </row>
    <row r="16" spans="1:17" s="120" customFormat="1" ht="12" customHeight="1" x14ac:dyDescent="0.35">
      <c r="B16" s="67" t="s">
        <v>137</v>
      </c>
      <c r="D16" s="67" t="s">
        <v>193</v>
      </c>
      <c r="F16" s="67" t="s">
        <v>45</v>
      </c>
      <c r="G16" s="179"/>
      <c r="H16" s="67" t="s">
        <v>44</v>
      </c>
      <c r="I16" s="144"/>
      <c r="J16" s="67" t="s">
        <v>45</v>
      </c>
      <c r="N16" s="67" t="s">
        <v>198</v>
      </c>
      <c r="P16" s="67" t="s">
        <v>167</v>
      </c>
    </row>
    <row r="17" spans="1:17" x14ac:dyDescent="0.35">
      <c r="G17" s="179"/>
      <c r="I17" s="144"/>
    </row>
    <row r="18" spans="1:17" ht="22.5" customHeight="1" x14ac:dyDescent="0.35">
      <c r="G18" s="179"/>
      <c r="I18" s="144"/>
    </row>
    <row r="19" spans="1:17" s="120" customFormat="1" ht="12" customHeight="1" x14ac:dyDescent="0.35">
      <c r="B19" s="67" t="s">
        <v>66</v>
      </c>
      <c r="D19" s="67" t="s">
        <v>66</v>
      </c>
      <c r="F19" s="67" t="s">
        <v>195</v>
      </c>
      <c r="G19" s="179"/>
      <c r="H19" s="67" t="s">
        <v>195</v>
      </c>
      <c r="I19" s="144"/>
      <c r="J19" s="67" t="s">
        <v>45</v>
      </c>
      <c r="L19" s="67" t="s">
        <v>289</v>
      </c>
      <c r="N19" s="67" t="s">
        <v>299</v>
      </c>
    </row>
    <row r="20" spans="1:17" x14ac:dyDescent="0.35">
      <c r="G20" s="179"/>
      <c r="I20" s="144"/>
    </row>
    <row r="21" spans="1:17" ht="22.5" customHeight="1" x14ac:dyDescent="0.35">
      <c r="G21" s="179"/>
      <c r="I21" s="144"/>
    </row>
    <row r="22" spans="1:17" s="120" customFormat="1" ht="12" customHeight="1" x14ac:dyDescent="0.35">
      <c r="D22" s="67" t="s">
        <v>45</v>
      </c>
      <c r="F22" s="67" t="s">
        <v>45</v>
      </c>
      <c r="G22" s="179"/>
      <c r="H22" s="67"/>
      <c r="I22" s="67" t="s">
        <v>223</v>
      </c>
      <c r="N22" s="67"/>
    </row>
    <row r="23" spans="1:17" x14ac:dyDescent="0.35">
      <c r="G23" s="179"/>
      <c r="I23" s="144"/>
    </row>
    <row r="24" spans="1:17" x14ac:dyDescent="0.3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17" ht="15" customHeight="1" x14ac:dyDescent="0.35"/>
    <row r="26" spans="1:17" ht="22.5" customHeight="1" x14ac:dyDescent="0.35"/>
    <row r="27" spans="1:17" s="120" customFormat="1" ht="12" customHeight="1" x14ac:dyDescent="0.35">
      <c r="B27" s="67" t="s">
        <v>316</v>
      </c>
      <c r="D27" s="67" t="s">
        <v>45</v>
      </c>
      <c r="H27" s="67" t="s">
        <v>44</v>
      </c>
      <c r="J27" s="67" t="s">
        <v>292</v>
      </c>
      <c r="L27" s="67" t="s">
        <v>44</v>
      </c>
      <c r="N27" s="67" t="s">
        <v>197</v>
      </c>
      <c r="P27" s="67" t="s">
        <v>44</v>
      </c>
    </row>
    <row r="29" spans="1:17" ht="22.5" customHeight="1" x14ac:dyDescent="0.35"/>
    <row r="30" spans="1:17" s="120" customFormat="1" ht="12" customHeight="1" x14ac:dyDescent="0.35">
      <c r="B30" s="67" t="s">
        <v>196</v>
      </c>
      <c r="E30" s="67" t="s">
        <v>44</v>
      </c>
      <c r="F30" s="67"/>
      <c r="I30" s="67" t="s">
        <v>44</v>
      </c>
      <c r="L30" s="67" t="s">
        <v>44</v>
      </c>
    </row>
    <row r="32" spans="1:17" ht="22.5" customHeight="1" x14ac:dyDescent="0.35">
      <c r="F32" s="114"/>
    </row>
    <row r="33" spans="1:17" ht="12" customHeight="1" x14ac:dyDescent="0.35">
      <c r="B33" s="67"/>
      <c r="E33" s="67" t="s">
        <v>45</v>
      </c>
      <c r="I33" s="67" t="s">
        <v>44</v>
      </c>
    </row>
    <row r="34" spans="1:17" ht="12" customHeight="1" x14ac:dyDescent="0.35">
      <c r="B34" s="67"/>
      <c r="E34" s="67"/>
      <c r="L34" s="67"/>
    </row>
    <row r="35" spans="1:17" ht="22.5" customHeight="1" x14ac:dyDescent="0.35">
      <c r="B35" s="67"/>
      <c r="E35" s="67"/>
      <c r="L35" s="67"/>
    </row>
    <row r="36" spans="1:17" ht="12" customHeight="1" x14ac:dyDescent="0.35">
      <c r="B36" s="67"/>
      <c r="E36" s="67" t="s">
        <v>166</v>
      </c>
      <c r="L36" s="67"/>
    </row>
    <row r="37" spans="1:17" ht="15" thickBot="1" x14ac:dyDescent="0.4">
      <c r="A37" s="70"/>
      <c r="B37" s="70"/>
      <c r="C37" s="70"/>
      <c r="D37" s="70"/>
      <c r="E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</row>
    <row r="38" spans="1:17" ht="16.5" customHeight="1" thickTop="1" thickBot="1" x14ac:dyDescent="0.4">
      <c r="A38" s="72"/>
      <c r="B38" s="72" t="s">
        <v>72</v>
      </c>
      <c r="C38" s="72"/>
      <c r="D38" s="72" t="s">
        <v>271</v>
      </c>
      <c r="E38" s="72" t="s">
        <v>106</v>
      </c>
      <c r="F38" s="72" t="s">
        <v>72</v>
      </c>
      <c r="G38" s="72"/>
      <c r="H38" s="72" t="s">
        <v>270</v>
      </c>
      <c r="I38" s="72" t="s">
        <v>314</v>
      </c>
      <c r="J38" s="72" t="s">
        <v>271</v>
      </c>
      <c r="K38" s="72"/>
      <c r="L38" s="72" t="s">
        <v>269</v>
      </c>
      <c r="M38" s="72"/>
      <c r="N38" s="72" t="s">
        <v>72</v>
      </c>
      <c r="O38" s="72"/>
      <c r="P38" s="72" t="s">
        <v>73</v>
      </c>
      <c r="Q38" s="71"/>
    </row>
    <row r="39" spans="1:17" ht="7.5" customHeight="1" x14ac:dyDescent="0.35"/>
    <row r="40" spans="1:17" x14ac:dyDescent="0.35">
      <c r="A40" s="178" t="s">
        <v>68</v>
      </c>
      <c r="B40" s="178"/>
      <c r="C40" s="178"/>
      <c r="D40" s="178"/>
      <c r="E40" s="178"/>
      <c r="F40" s="178"/>
      <c r="H40" s="178" t="s">
        <v>70</v>
      </c>
      <c r="I40" s="178"/>
      <c r="J40" s="178"/>
      <c r="K40" s="178"/>
      <c r="L40" s="178"/>
    </row>
    <row r="41" spans="1:17" x14ac:dyDescent="0.35">
      <c r="B41" t="s">
        <v>75</v>
      </c>
      <c r="I41" t="s">
        <v>71</v>
      </c>
      <c r="N41" s="118" t="s">
        <v>108</v>
      </c>
      <c r="O41" s="119" t="s">
        <v>110</v>
      </c>
    </row>
    <row r="42" spans="1:17" x14ac:dyDescent="0.35">
      <c r="B42" t="s">
        <v>191</v>
      </c>
      <c r="I42" t="s">
        <v>164</v>
      </c>
      <c r="N42" s="118" t="s">
        <v>109</v>
      </c>
      <c r="O42" s="116" t="s">
        <v>111</v>
      </c>
    </row>
    <row r="43" spans="1:17" ht="15" customHeight="1" x14ac:dyDescent="0.35">
      <c r="B43" t="s">
        <v>69</v>
      </c>
      <c r="I43" t="s">
        <v>168</v>
      </c>
      <c r="N43" s="117" t="s">
        <v>107</v>
      </c>
      <c r="O43" t="s">
        <v>192</v>
      </c>
    </row>
    <row r="44" spans="1:17" ht="16.5" x14ac:dyDescent="0.35">
      <c r="I44" s="114" t="s">
        <v>242</v>
      </c>
      <c r="N44" s="117" t="s">
        <v>138</v>
      </c>
      <c r="O44" t="s">
        <v>225</v>
      </c>
    </row>
    <row r="45" spans="1:17" x14ac:dyDescent="0.35">
      <c r="A45" s="125" t="s">
        <v>104</v>
      </c>
      <c r="I45" s="114" t="s">
        <v>199</v>
      </c>
      <c r="N45" s="117" t="s">
        <v>112</v>
      </c>
      <c r="O45" t="s">
        <v>283</v>
      </c>
    </row>
    <row r="46" spans="1:17" x14ac:dyDescent="0.35">
      <c r="A46" s="114" t="s">
        <v>301</v>
      </c>
      <c r="N46" s="117" t="s">
        <v>139</v>
      </c>
      <c r="O46" t="s">
        <v>231</v>
      </c>
    </row>
    <row r="47" spans="1:17" x14ac:dyDescent="0.35">
      <c r="A47" s="114" t="s">
        <v>194</v>
      </c>
      <c r="N47" s="117" t="s">
        <v>144</v>
      </c>
      <c r="O47" t="s">
        <v>140</v>
      </c>
    </row>
    <row r="48" spans="1:17" x14ac:dyDescent="0.35">
      <c r="A48" s="114" t="s">
        <v>221</v>
      </c>
      <c r="N48" s="117"/>
    </row>
    <row r="49" spans="1:1" x14ac:dyDescent="0.35">
      <c r="A49" t="s">
        <v>275</v>
      </c>
    </row>
    <row r="50" spans="1:1" x14ac:dyDescent="0.35">
      <c r="A50" t="s">
        <v>241</v>
      </c>
    </row>
    <row r="51" spans="1:1" x14ac:dyDescent="0.35">
      <c r="A51" t="s">
        <v>273</v>
      </c>
    </row>
    <row r="52" spans="1:1" x14ac:dyDescent="0.35">
      <c r="A52" t="s">
        <v>274</v>
      </c>
    </row>
    <row r="53" spans="1:1" x14ac:dyDescent="0.35">
      <c r="A53" t="s">
        <v>290</v>
      </c>
    </row>
    <row r="54" spans="1:1" x14ac:dyDescent="0.35">
      <c r="A54" t="s">
        <v>291</v>
      </c>
    </row>
    <row r="55" spans="1:1" x14ac:dyDescent="0.35">
      <c r="A55" s="156" t="s">
        <v>293</v>
      </c>
    </row>
    <row r="56" spans="1:1" x14ac:dyDescent="0.35">
      <c r="A56" t="s">
        <v>294</v>
      </c>
    </row>
    <row r="57" spans="1:1" x14ac:dyDescent="0.35">
      <c r="A57" t="s">
        <v>315</v>
      </c>
    </row>
  </sheetData>
  <mergeCells count="5">
    <mergeCell ref="A1:Q1"/>
    <mergeCell ref="A2:Q2"/>
    <mergeCell ref="G3:G23"/>
    <mergeCell ref="A40:F40"/>
    <mergeCell ref="H40:L40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topLeftCell="A14" zoomScaleNormal="100" workbookViewId="0">
      <selection activeCell="A55" sqref="A52:A55"/>
    </sheetView>
  </sheetViews>
  <sheetFormatPr defaultColWidth="11.453125" defaultRowHeight="15.5" x14ac:dyDescent="0.35"/>
  <cols>
    <col min="1" max="1" width="24" style="59" customWidth="1"/>
    <col min="2" max="2" width="6" style="59" customWidth="1"/>
    <col min="3" max="3" width="9.7265625" style="60" bestFit="1" customWidth="1"/>
    <col min="4" max="4" width="15.1796875" style="59" customWidth="1"/>
    <col min="5" max="5" width="5" style="59" customWidth="1"/>
    <col min="6" max="6" width="3.26953125" style="59" customWidth="1"/>
    <col min="7" max="7" width="15.1796875" style="59" customWidth="1"/>
    <col min="8" max="8" width="5" style="59" customWidth="1"/>
    <col min="9" max="9" width="3.26953125" style="59" customWidth="1"/>
    <col min="10" max="10" width="15.26953125" style="59" customWidth="1"/>
    <col min="11" max="11" width="5" style="59" customWidth="1"/>
    <col min="12" max="12" width="3.26953125" style="59" customWidth="1"/>
    <col min="13" max="13" width="15.1796875" style="59" customWidth="1"/>
    <col min="14" max="14" width="5" style="59" customWidth="1"/>
    <col min="15" max="15" width="3.81640625" style="59" customWidth="1"/>
    <col min="16" max="16" width="15.1796875" style="59" customWidth="1"/>
    <col min="17" max="17" width="3.1796875" style="59" customWidth="1"/>
    <col min="18" max="16384" width="11.453125" style="59"/>
  </cols>
  <sheetData>
    <row r="1" spans="1:22" ht="33" customHeight="1" x14ac:dyDescent="0.7">
      <c r="A1" s="187" t="s">
        <v>74</v>
      </c>
      <c r="B1" s="187"/>
      <c r="C1" s="187"/>
      <c r="D1" s="188" t="str">
        <f>catyear</f>
        <v>2025-2026</v>
      </c>
      <c r="E1" s="188"/>
      <c r="F1" s="188"/>
      <c r="G1" s="183" t="s">
        <v>34</v>
      </c>
      <c r="H1" s="189"/>
      <c r="I1" s="189"/>
      <c r="J1" s="189"/>
      <c r="K1" s="183"/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3">
      <c r="A2" s="190" t="s">
        <v>33</v>
      </c>
      <c r="B2" s="184" t="s">
        <v>143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5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3">
      <c r="A4" s="190"/>
      <c r="B4" s="184" t="s">
        <v>141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5">
      <c r="A5" s="190"/>
      <c r="B5" s="184" t="s">
        <v>142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5">
      <c r="A6" s="190"/>
      <c r="B6" s="184" t="s">
        <v>232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35">
      <c r="A7" s="73" t="s">
        <v>136</v>
      </c>
      <c r="B7" s="74" t="s">
        <v>135</v>
      </c>
      <c r="C7" s="73" t="s">
        <v>134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35">
      <c r="A8" s="75" t="s">
        <v>133</v>
      </c>
      <c r="B8" s="75"/>
      <c r="C8" s="76"/>
      <c r="D8" s="181" t="s">
        <v>321</v>
      </c>
      <c r="E8" s="182"/>
      <c r="F8" s="64"/>
      <c r="G8" s="181" t="str">
        <f>CONCATENATE("Winter ", TEXT(VALUE(RIGHT(D8,2))+1,0))</f>
        <v>Winter 26</v>
      </c>
      <c r="H8" s="182"/>
      <c r="I8" s="64"/>
      <c r="J8" s="181" t="str">
        <f>CONCATENATE("Spring ", TEXT(VALUE(RIGHT(D8,2))+1,0))</f>
        <v>Spring 26</v>
      </c>
      <c r="K8" s="182"/>
      <c r="L8" s="64"/>
      <c r="M8" s="181" t="str">
        <f>CONCATENATE("Summer ", TEXT(VALUE(RIGHT(D8,2))+1,0))</f>
        <v>Summer 26</v>
      </c>
      <c r="N8" s="182"/>
      <c r="O8" s="63"/>
      <c r="P8" s="181" t="s">
        <v>132</v>
      </c>
      <c r="Q8" s="182"/>
      <c r="R8" s="63"/>
      <c r="S8" s="63"/>
      <c r="T8" s="63"/>
      <c r="U8" s="63"/>
      <c r="V8" s="63"/>
    </row>
    <row r="9" spans="1:22" x14ac:dyDescent="0.35">
      <c r="A9" s="77" t="str">
        <f>CONCATENATE(Calculus1, " - Calc1")</f>
        <v>Math 112 - Calc1</v>
      </c>
      <c r="B9" s="78">
        <v>4</v>
      </c>
      <c r="C9" s="77" t="s">
        <v>126</v>
      </c>
      <c r="D9" s="65"/>
      <c r="E9" s="65"/>
      <c r="F9" s="64"/>
      <c r="G9" s="65"/>
      <c r="H9" s="65"/>
      <c r="I9" s="64"/>
      <c r="J9" s="65"/>
      <c r="K9" s="65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35">
      <c r="A10" s="77" t="str">
        <f>CONCATENATE(Calculus2, " - Calc2")</f>
        <v>Math 113 - Calc2</v>
      </c>
      <c r="B10" s="78">
        <v>4</v>
      </c>
      <c r="C10" s="77" t="s">
        <v>126</v>
      </c>
      <c r="D10" s="65"/>
      <c r="E10" s="65"/>
      <c r="F10" s="64"/>
      <c r="G10" s="65"/>
      <c r="H10" s="65"/>
      <c r="I10" s="64"/>
      <c r="J10" s="65"/>
      <c r="K10" s="65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35">
      <c r="A11" s="77" t="str">
        <f>CONCATENATE(EngineeringMath1, " - EngMath1")</f>
        <v>Math 302 - EngMath1</v>
      </c>
      <c r="B11" s="78">
        <v>4</v>
      </c>
      <c r="C11" s="77" t="s">
        <v>125</v>
      </c>
      <c r="D11" s="65"/>
      <c r="E11" s="65"/>
      <c r="F11" s="64"/>
      <c r="G11" s="65"/>
      <c r="H11" s="65"/>
      <c r="I11" s="64"/>
      <c r="J11" s="65"/>
      <c r="K11" s="65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35">
      <c r="A12" s="77" t="str">
        <f>CONCATENATE(EngineeringMath2, " - EngMath2")</f>
        <v>Math 303 - EngMath2</v>
      </c>
      <c r="B12" s="78">
        <v>4</v>
      </c>
      <c r="C12" s="77" t="s">
        <v>125</v>
      </c>
      <c r="D12" s="65"/>
      <c r="E12" s="65"/>
      <c r="F12" s="64"/>
      <c r="G12" s="65"/>
      <c r="H12" s="65"/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35">
      <c r="A13" s="147" t="str">
        <f>CONCATENATE(Stats, " - Stats")</f>
        <v>Stat 121 - Stats</v>
      </c>
      <c r="B13" s="148">
        <v>3</v>
      </c>
      <c r="C13" s="77" t="s">
        <v>200</v>
      </c>
      <c r="D13" s="65"/>
      <c r="E13" s="65"/>
      <c r="F13" s="64"/>
      <c r="G13" s="65"/>
      <c r="H13" s="6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35">
      <c r="A14" s="77" t="str">
        <f>CONCATENATE(Chem1, " - Chem1")</f>
        <v>Chem 111 - Chem1</v>
      </c>
      <c r="B14" s="78">
        <v>4</v>
      </c>
      <c r="C14" s="77" t="s">
        <v>122</v>
      </c>
      <c r="D14" s="65"/>
      <c r="E14" s="65"/>
      <c r="F14" s="64"/>
      <c r="G14" s="65"/>
      <c r="H14" s="65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35">
      <c r="A15" s="77" t="str">
        <f>CONCATENATE(Chem2, " - Chem2")</f>
        <v>Chem 112 - Chem2</v>
      </c>
      <c r="B15" s="78">
        <v>3</v>
      </c>
      <c r="C15" s="77" t="s">
        <v>124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35">
      <c r="A16" s="77" t="str">
        <f>CONCATENATE(OChem, " - OChem")</f>
        <v>Chem 357 - OChem</v>
      </c>
      <c r="B16" s="78">
        <v>3</v>
      </c>
      <c r="C16" s="77" t="s">
        <v>122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35">
      <c r="A17" s="77" t="str">
        <f>CONCATENATE(PChem, " - Pchem")</f>
        <v>Chem 467 - Pchem</v>
      </c>
      <c r="B17" s="78">
        <v>3</v>
      </c>
      <c r="C17" s="77" t="s">
        <v>130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35">
      <c r="A18" s="147" t="s">
        <v>67</v>
      </c>
      <c r="B18" s="148">
        <v>2</v>
      </c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35">
      <c r="A19" s="147" t="str">
        <f>CONCATENATE(Physics1, " - Physics1")</f>
        <v>Phscs 121 - Physics1</v>
      </c>
      <c r="B19" s="148">
        <v>3</v>
      </c>
      <c r="C19" s="77" t="s">
        <v>131</v>
      </c>
      <c r="D19" s="82" t="s">
        <v>117</v>
      </c>
      <c r="E19" s="83">
        <f>SUM(E9:E18)</f>
        <v>0</v>
      </c>
      <c r="F19" s="64"/>
      <c r="G19" s="82" t="s">
        <v>117</v>
      </c>
      <c r="H19" s="83">
        <f>SUM(H9:H18)</f>
        <v>0</v>
      </c>
      <c r="I19" s="64"/>
      <c r="J19" s="82" t="s">
        <v>117</v>
      </c>
      <c r="K19" s="83">
        <f>SUM(K9:K18)</f>
        <v>0</v>
      </c>
      <c r="L19" s="64"/>
      <c r="M19" s="82" t="s">
        <v>117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35">
      <c r="A20" s="149" t="str">
        <f>CONCATENATE("MMBio 221"," - Biology*")</f>
        <v>MMBio 221 - Biology*</v>
      </c>
      <c r="B20" s="150">
        <v>3</v>
      </c>
      <c r="C20" s="77" t="s">
        <v>126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35">
      <c r="A21" s="149" t="str">
        <f>CONCATENATE(Econ," - Economics")</f>
        <v>Econ 110 - Economics</v>
      </c>
      <c r="B21" s="150">
        <v>3</v>
      </c>
      <c r="C21" s="77" t="s">
        <v>126</v>
      </c>
      <c r="D21" s="181" t="str">
        <f>CONCATENATE("Fall ", TEXT(VALUE(RIGHT(D8,2))+1,0))</f>
        <v>Fall 26</v>
      </c>
      <c r="E21" s="182"/>
      <c r="F21" s="64"/>
      <c r="G21" s="181" t="str">
        <f>CONCATENATE("Winter ", TEXT(VALUE(RIGHT(D21,2))+1,0))</f>
        <v>Winter 27</v>
      </c>
      <c r="H21" s="182"/>
      <c r="I21" s="64"/>
      <c r="J21" s="181" t="str">
        <f>CONCATENATE("Spring ", TEXT(VALUE(RIGHT(D21,2))+1,0))</f>
        <v>Spring 27</v>
      </c>
      <c r="K21" s="182"/>
      <c r="L21" s="64"/>
      <c r="M21" s="181" t="str">
        <f>CONCATENATE("Summer ", TEXT(VALUE(RIGHT(D21,2))+1,0))</f>
        <v>Summer 27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35">
      <c r="A22" s="100" t="s">
        <v>129</v>
      </c>
      <c r="B22" s="101"/>
      <c r="C22" s="102"/>
      <c r="D22" s="65"/>
      <c r="E22" s="65"/>
      <c r="F22" s="64"/>
      <c r="G22" s="65"/>
      <c r="H22" s="65"/>
      <c r="I22" s="64"/>
      <c r="J22" s="65"/>
      <c r="K22" s="65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35">
      <c r="A23" s="103" t="str">
        <f>LinearAlgebra</f>
        <v>Math 213</v>
      </c>
      <c r="B23" s="104">
        <v>2</v>
      </c>
      <c r="C23" s="103" t="s">
        <v>126</v>
      </c>
      <c r="D23" s="65"/>
      <c r="E23" s="65"/>
      <c r="F23" s="64"/>
      <c r="G23" s="65"/>
      <c r="H23" s="65"/>
      <c r="I23" s="64"/>
      <c r="J23" s="65"/>
      <c r="K23" s="65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35">
      <c r="A24" s="103" t="str">
        <f>MultivariableCalculus</f>
        <v>Math 314</v>
      </c>
      <c r="B24" s="104">
        <v>3</v>
      </c>
      <c r="C24" s="103" t="s">
        <v>126</v>
      </c>
      <c r="D24" s="65"/>
      <c r="E24" s="65"/>
      <c r="F24" s="64"/>
      <c r="G24" s="65"/>
      <c r="H24" s="65"/>
      <c r="I24" s="64"/>
      <c r="J24" s="65"/>
      <c r="K24" s="65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35">
      <c r="A25" s="103" t="str">
        <f>ODEs</f>
        <v>Math 334</v>
      </c>
      <c r="B25" s="104">
        <v>3</v>
      </c>
      <c r="C25" s="103" t="s">
        <v>126</v>
      </c>
      <c r="D25" s="65"/>
      <c r="E25" s="65"/>
      <c r="F25" s="64"/>
      <c r="G25" s="65"/>
      <c r="H25" s="65"/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35">
      <c r="A26" s="100" t="s">
        <v>228</v>
      </c>
      <c r="B26" s="101"/>
      <c r="C26" s="102"/>
      <c r="D26" s="65"/>
      <c r="E26" s="65"/>
      <c r="F26" s="64"/>
      <c r="G26" s="65"/>
      <c r="H26" s="65"/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35">
      <c r="A27" s="103" t="str">
        <f>CollegeChem1</f>
        <v>Chem 105</v>
      </c>
      <c r="B27" s="104">
        <v>4</v>
      </c>
      <c r="C27" s="103" t="s">
        <v>126</v>
      </c>
      <c r="D27" s="65"/>
      <c r="E27" s="65"/>
      <c r="F27" s="64"/>
      <c r="G27" s="65"/>
      <c r="H27" s="65"/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35">
      <c r="A28" s="103" t="str">
        <f>CollegeChem2</f>
        <v>Chem 106</v>
      </c>
      <c r="B28" s="104">
        <v>3</v>
      </c>
      <c r="C28" s="103" t="s">
        <v>128</v>
      </c>
      <c r="D28" s="65"/>
      <c r="E28" s="65"/>
      <c r="F28" s="64"/>
      <c r="G28" s="65"/>
      <c r="H28" s="65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35">
      <c r="A29" s="103" t="str">
        <f>CollegeChemLab</f>
        <v>Chem 107</v>
      </c>
      <c r="B29" s="104">
        <v>1</v>
      </c>
      <c r="C29" s="103" t="s">
        <v>126</v>
      </c>
      <c r="D29" s="65"/>
      <c r="E29" s="65"/>
      <c r="F29" s="64"/>
      <c r="G29" s="65"/>
      <c r="H29" s="65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35">
      <c r="A30" s="75" t="s">
        <v>127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35">
      <c r="A31" s="77" t="str">
        <f>CONCATENATE(IntroToChE," - ChEIntro")</f>
        <v>Ch En 170 - ChEIntro</v>
      </c>
      <c r="B31" s="78">
        <v>2</v>
      </c>
      <c r="C31" s="77" t="s">
        <v>125</v>
      </c>
      <c r="D31" s="82" t="s">
        <v>117</v>
      </c>
      <c r="E31" s="83">
        <f>SUM(E22:E30)</f>
        <v>0</v>
      </c>
      <c r="F31" s="64"/>
      <c r="G31" s="82" t="s">
        <v>117</v>
      </c>
      <c r="H31" s="83">
        <f>SUM(H22:H30)</f>
        <v>0</v>
      </c>
      <c r="I31" s="64"/>
      <c r="J31" s="82" t="s">
        <v>117</v>
      </c>
      <c r="K31" s="83">
        <f>SUM(K22:K30)</f>
        <v>0</v>
      </c>
      <c r="L31" s="64"/>
      <c r="M31" s="82" t="s">
        <v>117</v>
      </c>
      <c r="N31" s="83">
        <f>SUM(N22:N30)</f>
        <v>0</v>
      </c>
      <c r="O31" s="63"/>
      <c r="P31" s="65"/>
      <c r="Q31" s="65"/>
      <c r="R31" s="63"/>
      <c r="S31" s="63"/>
      <c r="T31" s="63"/>
      <c r="U31" s="63"/>
      <c r="V31" s="63"/>
    </row>
    <row r="32" spans="1:22" x14ac:dyDescent="0.35">
      <c r="A32" s="77" t="str">
        <f>CONCATENATE(FreshmanSeminar," - FreshSem")</f>
        <v>Ch En 191 - FreshSem</v>
      </c>
      <c r="B32" s="78">
        <v>0.5</v>
      </c>
      <c r="C32" s="77" t="s">
        <v>125</v>
      </c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3"/>
      <c r="P32" s="65"/>
      <c r="Q32" s="65"/>
      <c r="R32" s="63"/>
      <c r="S32" s="63"/>
      <c r="T32" s="63"/>
      <c r="U32" s="63"/>
      <c r="V32" s="63"/>
    </row>
    <row r="33" spans="1:22" x14ac:dyDescent="0.35">
      <c r="A33" s="77" t="str">
        <f>CONCATENATE(ComputerTools," - CompTools")</f>
        <v>Ch En 263 - CompTools</v>
      </c>
      <c r="B33" s="78">
        <v>2</v>
      </c>
      <c r="C33" s="77" t="s">
        <v>131</v>
      </c>
      <c r="D33" s="181" t="str">
        <f>CONCATENATE("Fall ", TEXT(VALUE(RIGHT(D21,2))+1,0))</f>
        <v>Fall 27</v>
      </c>
      <c r="E33" s="182"/>
      <c r="F33" s="64"/>
      <c r="G33" s="181" t="str">
        <f>CONCATENATE("Winter ", TEXT(VALUE(RIGHT(D33,2))+1,0))</f>
        <v>Winter 28</v>
      </c>
      <c r="H33" s="182"/>
      <c r="I33" s="64"/>
      <c r="J33" s="181" t="str">
        <f>CONCATENATE("Spring ", TEXT(VALUE(RIGHT(D33,2))+1,0))</f>
        <v>Spring 28</v>
      </c>
      <c r="K33" s="182"/>
      <c r="L33" s="64"/>
      <c r="M33" s="181" t="str">
        <f>CONCATENATE("Summer ", TEXT(VALUE(RIGHT(D33,2))+1,0))</f>
        <v>Summer 28</v>
      </c>
      <c r="N33" s="182"/>
      <c r="O33" s="63"/>
      <c r="P33" s="65"/>
      <c r="Q33" s="65"/>
      <c r="R33" s="63"/>
      <c r="S33" s="63"/>
      <c r="T33" s="63"/>
      <c r="U33" s="63"/>
      <c r="V33" s="63"/>
    </row>
    <row r="34" spans="1:22" x14ac:dyDescent="0.35">
      <c r="A34" s="77" t="str">
        <f>CONCATENATE(Balances," - Balances")</f>
        <v>Ch En 273 - Balances</v>
      </c>
      <c r="B34" s="78">
        <v>3</v>
      </c>
      <c r="C34" s="77" t="s">
        <v>131</v>
      </c>
      <c r="D34" s="65"/>
      <c r="E34" s="65"/>
      <c r="F34" s="64"/>
      <c r="G34" s="65"/>
      <c r="H34" s="65"/>
      <c r="I34" s="64"/>
      <c r="J34" s="65"/>
      <c r="K34" s="65"/>
      <c r="L34" s="64"/>
      <c r="M34" s="65"/>
      <c r="N34" s="65"/>
      <c r="O34" s="63"/>
      <c r="P34" s="65"/>
      <c r="Q34" s="65"/>
      <c r="R34" s="63"/>
      <c r="S34" s="63"/>
      <c r="T34" s="63"/>
      <c r="U34" s="63"/>
      <c r="V34" s="63"/>
    </row>
    <row r="35" spans="1:22" x14ac:dyDescent="0.35">
      <c r="A35" s="77" t="str">
        <f>CONCATENATE(BalancesFluidsLab," - Bal&amp;Fld Lab")</f>
        <v>Ch En 285 - Bal&amp;Fld Lab</v>
      </c>
      <c r="B35" s="78">
        <v>0.5</v>
      </c>
      <c r="C35" s="77" t="s">
        <v>124</v>
      </c>
      <c r="D35" s="65"/>
      <c r="E35" s="65"/>
      <c r="F35" s="64"/>
      <c r="G35" s="65"/>
      <c r="H35" s="65"/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35">
      <c r="A36" s="149" t="str">
        <f>CONCATENATE(CareerSkills1, " - CareerSkills 1")</f>
        <v>Ch En 291 - CareerSkills 1</v>
      </c>
      <c r="B36" s="150">
        <v>0.5</v>
      </c>
      <c r="C36" s="77" t="s">
        <v>122</v>
      </c>
      <c r="D36" s="65"/>
      <c r="E36" s="65"/>
      <c r="F36" s="64"/>
      <c r="G36" s="65"/>
      <c r="H36" s="65"/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6"/>
      <c r="T36" s="63"/>
      <c r="U36" s="63"/>
      <c r="V36" s="63"/>
    </row>
    <row r="37" spans="1:22" x14ac:dyDescent="0.35">
      <c r="A37" s="77" t="str">
        <f>CONCATENATE(ChEnAndSociety," - Env&amp;Safe")</f>
        <v>Ch En 311 - Env&amp;Safe</v>
      </c>
      <c r="B37" s="78">
        <v>3</v>
      </c>
      <c r="C37" s="77" t="s">
        <v>124</v>
      </c>
      <c r="D37" s="65"/>
      <c r="E37" s="65"/>
      <c r="F37" s="64"/>
      <c r="G37" s="65"/>
      <c r="H37" s="65"/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3"/>
      <c r="T37" s="63"/>
      <c r="U37" s="63"/>
      <c r="V37" s="63"/>
    </row>
    <row r="38" spans="1:22" x14ac:dyDescent="0.35">
      <c r="A38" s="77" t="str">
        <f>CONCATENATE(MaterialsReactionsLab," - Mat&amp;Rxn Lab")</f>
        <v>Ch En 345 - Mat&amp;Rxn Lab</v>
      </c>
      <c r="B38" s="78">
        <v>0.5</v>
      </c>
      <c r="C38" s="77" t="s">
        <v>122</v>
      </c>
      <c r="D38" s="65"/>
      <c r="E38" s="65"/>
      <c r="F38" s="64"/>
      <c r="G38" s="65"/>
      <c r="H38" s="65"/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35">
      <c r="A39" s="77" t="str">
        <f>CONCATENATE(Thermo," - Thermo")</f>
        <v>Ch En 373 - Thermo</v>
      </c>
      <c r="B39" s="78">
        <v>3</v>
      </c>
      <c r="C39" s="77" t="s">
        <v>124</v>
      </c>
      <c r="D39" s="65"/>
      <c r="E39" s="65"/>
      <c r="F39" s="64"/>
      <c r="G39" s="65"/>
      <c r="H39" s="65"/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35">
      <c r="A40" s="77" t="str">
        <f>CONCATENATE(Fluids," - Fluids")</f>
        <v>Ch En 374 - Fluids</v>
      </c>
      <c r="B40" s="78">
        <v>3</v>
      </c>
      <c r="C40" s="77" t="s">
        <v>125</v>
      </c>
      <c r="D40" s="65"/>
      <c r="E40" s="65"/>
      <c r="F40" s="64"/>
      <c r="G40" s="65"/>
      <c r="H40" s="65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35">
      <c r="A41" s="77" t="str">
        <f>CONCATENATE(HeatAndMass," - H&amp;M")</f>
        <v>Ch En 376 - H&amp;M</v>
      </c>
      <c r="B41" s="78">
        <v>3</v>
      </c>
      <c r="C41" s="77" t="s">
        <v>124</v>
      </c>
      <c r="D41" s="65"/>
      <c r="E41" s="65"/>
      <c r="F41" s="64"/>
      <c r="G41" s="65"/>
      <c r="H41" s="65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35">
      <c r="A42" s="77" t="str">
        <f>CONCATENATE(Materials," - Materials")</f>
        <v>Ch En 378 - Materials</v>
      </c>
      <c r="B42" s="78">
        <v>3</v>
      </c>
      <c r="C42" s="77" t="s">
        <v>123</v>
      </c>
      <c r="D42" s="65"/>
      <c r="E42" s="65"/>
      <c r="F42" s="64"/>
      <c r="G42" s="65"/>
      <c r="H42" s="65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35">
      <c r="A43" s="77" t="str">
        <f>CONCATENATE(ThermoHMTLab," - Thm&amp;HMT Lab")</f>
        <v>Ch En 385 - Thm&amp;HMT Lab</v>
      </c>
      <c r="B43" s="78">
        <v>0.5</v>
      </c>
      <c r="C43" s="77" t="s">
        <v>124</v>
      </c>
      <c r="D43" s="65"/>
      <c r="E43" s="65"/>
      <c r="F43" s="64"/>
      <c r="G43" s="65"/>
      <c r="H43" s="65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35">
      <c r="A44" s="77" t="str">
        <f>CONCATENATE(ReactionEngineering," - RxnEng")</f>
        <v>Ch En 386 - RxnEng</v>
      </c>
      <c r="B44" s="78">
        <v>3</v>
      </c>
      <c r="C44" s="77" t="s">
        <v>122</v>
      </c>
      <c r="D44" s="82" t="s">
        <v>117</v>
      </c>
      <c r="E44" s="83">
        <f>SUM(E34:E43)</f>
        <v>0</v>
      </c>
      <c r="F44" s="64"/>
      <c r="G44" s="82" t="s">
        <v>117</v>
      </c>
      <c r="H44" s="83">
        <f>SUM(H34:H43)</f>
        <v>0</v>
      </c>
      <c r="I44" s="64"/>
      <c r="J44" s="82" t="s">
        <v>117</v>
      </c>
      <c r="K44" s="83">
        <f>SUM(K34:K43)</f>
        <v>0</v>
      </c>
      <c r="L44" s="64"/>
      <c r="M44" s="82" t="s">
        <v>117</v>
      </c>
      <c r="N44" s="83">
        <f>SUM(N34:N43)</f>
        <v>0</v>
      </c>
      <c r="O44" s="63"/>
      <c r="P44" s="65"/>
      <c r="Q44" s="65"/>
      <c r="R44" s="63"/>
      <c r="S44" s="63"/>
      <c r="T44" s="63"/>
      <c r="U44" s="63"/>
      <c r="V44" s="63"/>
    </row>
    <row r="45" spans="1:22" x14ac:dyDescent="0.35">
      <c r="A45" s="147" t="str">
        <f>CONCATENATE(CareerSkills2, " - CareerSkills 2")</f>
        <v>Ch En 391 - CareerSkills 2</v>
      </c>
      <c r="B45" s="148">
        <v>0.5</v>
      </c>
      <c r="C45" s="77" t="s">
        <v>125</v>
      </c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3"/>
      <c r="P45" s="65"/>
      <c r="Q45" s="65"/>
      <c r="R45" s="63"/>
      <c r="S45" s="63"/>
      <c r="T45" s="63"/>
      <c r="U45" s="63"/>
      <c r="V45" s="63"/>
    </row>
    <row r="46" spans="1:22" x14ac:dyDescent="0.35">
      <c r="A46" s="77" t="str">
        <f>CONCATENATE(Control," - Control")</f>
        <v>Ch En 436 - Control</v>
      </c>
      <c r="B46" s="78">
        <v>3</v>
      </c>
      <c r="C46" s="77" t="s">
        <v>122</v>
      </c>
      <c r="D46" s="181" t="str">
        <f>CONCATENATE("Fall ", TEXT(VALUE(RIGHT(D33,2))+1,0))</f>
        <v>Fall 28</v>
      </c>
      <c r="E46" s="182"/>
      <c r="F46" s="64"/>
      <c r="G46" s="181" t="str">
        <f>CONCATENATE("Winter ", TEXT(VALUE(RIGHT(D46,2))+1,0))</f>
        <v>Winter 29</v>
      </c>
      <c r="H46" s="182"/>
      <c r="I46" s="64"/>
      <c r="J46" s="181" t="str">
        <f>CONCATENATE("Spring ", TEXT(VALUE(RIGHT(D46,2))+1,0))</f>
        <v>Spring 29</v>
      </c>
      <c r="K46" s="182"/>
      <c r="L46" s="64"/>
      <c r="M46" s="181" t="str">
        <f>CONCATENATE("Summer ", TEXT(VALUE(RIGHT(D46,2))+1,0))</f>
        <v>Summer 29</v>
      </c>
      <c r="N46" s="182"/>
      <c r="O46" s="63"/>
      <c r="P46" s="65"/>
      <c r="Q46" s="65"/>
      <c r="R46" s="63"/>
      <c r="S46" s="63"/>
      <c r="T46" s="63"/>
      <c r="U46" s="63"/>
      <c r="V46" s="63"/>
    </row>
    <row r="47" spans="1:22" x14ac:dyDescent="0.35">
      <c r="A47" s="77" t="str">
        <f>CONCATENATE(SepControlLab," - Sep&amp;Con Lab")</f>
        <v>Ch En 445 - Sep&amp;Con Lab</v>
      </c>
      <c r="B47" s="78">
        <v>0.5</v>
      </c>
      <c r="C47" s="77" t="s">
        <v>122</v>
      </c>
      <c r="D47" s="65"/>
      <c r="E47" s="65"/>
      <c r="F47" s="64"/>
      <c r="G47" s="65"/>
      <c r="H47" s="65"/>
      <c r="I47" s="64"/>
      <c r="J47" s="65"/>
      <c r="K47" s="65"/>
      <c r="L47" s="64"/>
      <c r="M47" s="65"/>
      <c r="N47" s="65"/>
      <c r="O47" s="63"/>
      <c r="P47" s="65"/>
      <c r="Q47" s="65"/>
      <c r="R47" s="63"/>
      <c r="S47" s="63"/>
      <c r="T47" s="63"/>
      <c r="U47" s="63"/>
      <c r="V47" s="63"/>
    </row>
    <row r="48" spans="1:22" x14ac:dyDescent="0.35">
      <c r="A48" s="77" t="str">
        <f>CONCATENATE(PlantDesign," - PlantDesign")</f>
        <v>Ch En 451 - PlantDesign</v>
      </c>
      <c r="B48" s="78">
        <v>4</v>
      </c>
      <c r="C48" s="77" t="s">
        <v>124</v>
      </c>
      <c r="D48" s="65"/>
      <c r="E48" s="65"/>
      <c r="F48" s="64"/>
      <c r="G48" s="65"/>
      <c r="H48" s="65"/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35">
      <c r="A49" s="77" t="str">
        <f>CONCATENATE(Separations," - Separations")</f>
        <v>Ch En 476 - Separations</v>
      </c>
      <c r="B49" s="78">
        <v>3</v>
      </c>
      <c r="C49" s="77" t="s">
        <v>122</v>
      </c>
      <c r="D49" s="65"/>
      <c r="E49" s="65"/>
      <c r="F49" s="64"/>
      <c r="G49" s="65"/>
      <c r="H49" s="65"/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35">
      <c r="A50" s="77" t="str">
        <f>CONCATENATE(UOLab," - UOLab")</f>
        <v>Ch En 479 - UOLab</v>
      </c>
      <c r="B50" s="78">
        <v>2</v>
      </c>
      <c r="C50" s="77" t="s">
        <v>131</v>
      </c>
      <c r="D50" s="65"/>
      <c r="E50" s="65"/>
      <c r="F50" s="64"/>
      <c r="G50" s="65"/>
      <c r="H50" s="65"/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35">
      <c r="A51" s="77" t="s">
        <v>121</v>
      </c>
      <c r="B51" s="78">
        <v>4</v>
      </c>
      <c r="C51" s="79"/>
      <c r="D51" s="65"/>
      <c r="E51" s="65"/>
      <c r="F51" s="64"/>
      <c r="G51" s="65"/>
      <c r="H51" s="65"/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35">
      <c r="A52" s="77" t="s">
        <v>120</v>
      </c>
      <c r="B52" s="78">
        <v>3</v>
      </c>
      <c r="C52" s="79"/>
      <c r="D52" s="65"/>
      <c r="E52" s="65"/>
      <c r="F52" s="64"/>
      <c r="G52" s="65"/>
      <c r="H52" s="65"/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35">
      <c r="A53" s="77" t="s">
        <v>120</v>
      </c>
      <c r="B53" s="78">
        <v>3</v>
      </c>
      <c r="C53" s="79"/>
      <c r="D53" s="65"/>
      <c r="E53" s="65"/>
      <c r="F53" s="64"/>
      <c r="G53" s="65"/>
      <c r="H53" s="65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35">
      <c r="A54" s="77" t="s">
        <v>120</v>
      </c>
      <c r="B54" s="78">
        <v>3</v>
      </c>
      <c r="C54" s="79"/>
      <c r="D54" s="65"/>
      <c r="E54" s="65"/>
      <c r="F54" s="64"/>
      <c r="G54" s="65"/>
      <c r="H54" s="65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35">
      <c r="A55" s="77" t="s">
        <v>276</v>
      </c>
      <c r="B55" s="78">
        <v>3</v>
      </c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35">
      <c r="A56" s="75" t="s">
        <v>119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35">
      <c r="A57" s="149" t="str">
        <f>EternalFamily</f>
        <v>Eter Fam</v>
      </c>
      <c r="B57" s="150">
        <v>2</v>
      </c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35">
      <c r="A58" s="149" t="str">
        <f>FoundationsOfRestoration</f>
        <v>Restoration</v>
      </c>
      <c r="B58" s="150">
        <v>2</v>
      </c>
      <c r="C58" s="78"/>
      <c r="D58" s="82" t="s">
        <v>117</v>
      </c>
      <c r="E58" s="83">
        <f>SUM(E47:E57)</f>
        <v>0</v>
      </c>
      <c r="F58" s="64"/>
      <c r="G58" s="82" t="s">
        <v>117</v>
      </c>
      <c r="H58" s="83">
        <f>SUM(H47:H57)</f>
        <v>0</v>
      </c>
      <c r="I58" s="64"/>
      <c r="J58" s="82" t="s">
        <v>117</v>
      </c>
      <c r="K58" s="83">
        <f>SUM(K47:K57)</f>
        <v>0</v>
      </c>
      <c r="L58" s="64"/>
      <c r="M58" s="82" t="s">
        <v>117</v>
      </c>
      <c r="N58" s="83">
        <f>SUM(N47:N57)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35">
      <c r="A59" s="149" t="str">
        <f>JesusChristEverlastingGospel</f>
        <v>ChristGosp</v>
      </c>
      <c r="B59" s="150">
        <v>2</v>
      </c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35">
      <c r="A60" s="149" t="str">
        <f>TeachingsDoctrinesBofM</f>
        <v>B of M</v>
      </c>
      <c r="B60" s="150">
        <v>2</v>
      </c>
      <c r="C60" s="78"/>
      <c r="D60" s="181" t="str">
        <f>CONCATENATE("Fall ", TEXT(VALUE(RIGHT(D46,2))+1,0))</f>
        <v>Fall 29</v>
      </c>
      <c r="E60" s="182"/>
      <c r="F60" s="64"/>
      <c r="G60" s="181" t="str">
        <f>CONCATENATE("Winter ", TEXT(VALUE(RIGHT(D60,2))+1,0))</f>
        <v>Winter 30</v>
      </c>
      <c r="H60" s="182"/>
      <c r="I60" s="64"/>
      <c r="J60" s="181" t="str">
        <f>CONCATENATE("Spring ", TEXT(VALUE(RIGHT(D60,2))+1,0))</f>
        <v>Spring 30</v>
      </c>
      <c r="K60" s="182"/>
      <c r="L60" s="64"/>
      <c r="M60" s="181" t="str">
        <f>CONCATENATE("Summer ", TEXT(VALUE(RIGHT(D60,2))+1,0))</f>
        <v>Summer 30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35">
      <c r="A61" s="149" t="str">
        <f>RelElec1</f>
        <v>Rel Elec 1</v>
      </c>
      <c r="B61" s="150">
        <v>2</v>
      </c>
      <c r="C61" s="78"/>
      <c r="D61" s="65"/>
      <c r="E61" s="65"/>
      <c r="F61" s="64"/>
      <c r="G61" s="65"/>
      <c r="H61" s="65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35">
      <c r="A62" s="149" t="str">
        <f>RelElec2</f>
        <v>Rel Elec 2</v>
      </c>
      <c r="B62" s="150">
        <v>2</v>
      </c>
      <c r="C62" s="78"/>
      <c r="D62" s="65"/>
      <c r="E62" s="65"/>
      <c r="F62" s="64"/>
      <c r="G62" s="65"/>
      <c r="H62" s="65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35">
      <c r="A63" s="149" t="str">
        <f>RelElec3</f>
        <v>Rel Elec 3</v>
      </c>
      <c r="B63" s="150">
        <v>2</v>
      </c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35">
      <c r="A64" s="75" t="s">
        <v>118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35">
      <c r="A65" s="147" t="str">
        <f>Writing</f>
        <v>Wrtg 150</v>
      </c>
      <c r="B65" s="148">
        <v>3</v>
      </c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35">
      <c r="A66" s="147" t="str">
        <f>AdvWriting</f>
        <v>Wrtg 316</v>
      </c>
      <c r="B66" s="148">
        <v>3</v>
      </c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35">
      <c r="A67" s="149" t="str">
        <f>AmerHer</f>
        <v>A Htg 100</v>
      </c>
      <c r="B67" s="150">
        <v>3</v>
      </c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35">
      <c r="A68" s="149" t="str">
        <f>StudentSuccess</f>
        <v>Univ 101</v>
      </c>
      <c r="B68" s="150">
        <v>2</v>
      </c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35">
      <c r="A69" s="149" t="str">
        <f>CONCATENATE(Civilization2Art, "**")</f>
        <v>Civ 2/Art**</v>
      </c>
      <c r="B69" s="150">
        <v>3</v>
      </c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35">
      <c r="A70" s="149" t="str">
        <f>CONCATENATE(Lett,"**")</f>
        <v>Lett/GCA**</v>
      </c>
      <c r="B70" s="150">
        <v>3</v>
      </c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35">
      <c r="A71" s="191" t="s">
        <v>278</v>
      </c>
      <c r="B71" s="191"/>
      <c r="C71" s="192"/>
      <c r="D71" s="82" t="s">
        <v>117</v>
      </c>
      <c r="E71" s="83">
        <f>SUM(E61:E70)</f>
        <v>0</v>
      </c>
      <c r="F71" s="64"/>
      <c r="G71" s="82" t="s">
        <v>117</v>
      </c>
      <c r="H71" s="83">
        <f>SUM(H61:H70)</f>
        <v>0</v>
      </c>
      <c r="I71" s="64"/>
      <c r="J71" s="82" t="s">
        <v>117</v>
      </c>
      <c r="K71" s="83">
        <f>SUM(K61:K70)</f>
        <v>0</v>
      </c>
      <c r="L71" s="64"/>
      <c r="M71" s="82" t="s">
        <v>117</v>
      </c>
      <c r="N71" s="83">
        <f>SUM(N61:N70)</f>
        <v>0</v>
      </c>
      <c r="O71" s="63"/>
      <c r="P71" s="82" t="s">
        <v>117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35">
      <c r="A72" s="185" t="s">
        <v>277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2.75" customHeight="1" x14ac:dyDescent="0.35">
      <c r="A73" s="154" t="s">
        <v>280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35">
      <c r="A74" s="154" t="s">
        <v>279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x14ac:dyDescent="0.35">
      <c r="A75" s="157"/>
      <c r="C75" s="158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x14ac:dyDescent="0.35">
      <c r="A76" s="157"/>
      <c r="C76" s="158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3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3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3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3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3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3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3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3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3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3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3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3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3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3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3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3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3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3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3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3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3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3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3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3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3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3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3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3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A1:C1"/>
    <mergeCell ref="D1:F1"/>
    <mergeCell ref="G1:J1"/>
    <mergeCell ref="A2:A6"/>
    <mergeCell ref="A71:C71"/>
    <mergeCell ref="K1:Q1"/>
    <mergeCell ref="G46:H46"/>
    <mergeCell ref="B2:Q2"/>
    <mergeCell ref="B3:Q3"/>
    <mergeCell ref="B6:Q6"/>
    <mergeCell ref="P8:Q8"/>
    <mergeCell ref="J46:K46"/>
    <mergeCell ref="M46:N46"/>
    <mergeCell ref="M8:N8"/>
    <mergeCell ref="D21:E21"/>
    <mergeCell ref="B4:Q4"/>
    <mergeCell ref="B5:Q5"/>
    <mergeCell ref="M60:N60"/>
    <mergeCell ref="J8:K8"/>
    <mergeCell ref="D8:E8"/>
    <mergeCell ref="D60:E60"/>
    <mergeCell ref="G60:H60"/>
    <mergeCell ref="J60:K60"/>
    <mergeCell ref="G21:H21"/>
    <mergeCell ref="M33:N33"/>
    <mergeCell ref="D33:E33"/>
    <mergeCell ref="G33:H33"/>
    <mergeCell ref="J33:K33"/>
    <mergeCell ref="J21:K21"/>
    <mergeCell ref="M21:N21"/>
    <mergeCell ref="D46:E46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activeCell="O49" sqref="O49"/>
    </sheetView>
  </sheetViews>
  <sheetFormatPr defaultColWidth="11.453125" defaultRowHeight="15.5" x14ac:dyDescent="0.35"/>
  <cols>
    <col min="1" max="1" width="24" style="59" customWidth="1"/>
    <col min="2" max="2" width="6" style="59" customWidth="1"/>
    <col min="3" max="3" width="9.7265625" style="60" bestFit="1" customWidth="1"/>
    <col min="4" max="4" width="15.1796875" style="59" customWidth="1"/>
    <col min="5" max="5" width="5" style="59" customWidth="1"/>
    <col min="6" max="6" width="3.26953125" style="59" customWidth="1"/>
    <col min="7" max="7" width="15.1796875" style="59" customWidth="1"/>
    <col min="8" max="8" width="5" style="59" bestFit="1" customWidth="1"/>
    <col min="9" max="9" width="3.26953125" style="59" customWidth="1"/>
    <col min="10" max="10" width="15.26953125" style="59" customWidth="1"/>
    <col min="11" max="11" width="5" style="59" customWidth="1"/>
    <col min="12" max="12" width="3.26953125" style="59" customWidth="1"/>
    <col min="13" max="13" width="15.1796875" style="59" customWidth="1"/>
    <col min="14" max="14" width="5" style="59" customWidth="1"/>
    <col min="15" max="15" width="3.81640625" style="59" customWidth="1"/>
    <col min="16" max="16" width="15.1796875" style="59" customWidth="1"/>
    <col min="17" max="17" width="3.1796875" style="59" customWidth="1"/>
    <col min="18" max="16384" width="11.453125" style="59"/>
  </cols>
  <sheetData>
    <row r="1" spans="1:22" ht="33" customHeight="1" x14ac:dyDescent="0.7">
      <c r="A1" s="187" t="s">
        <v>74</v>
      </c>
      <c r="B1" s="187"/>
      <c r="C1" s="187"/>
      <c r="D1" s="188" t="s">
        <v>281</v>
      </c>
      <c r="E1" s="188"/>
      <c r="F1" s="188"/>
      <c r="G1" s="183" t="s">
        <v>243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3">
      <c r="A2" s="190" t="s">
        <v>33</v>
      </c>
      <c r="B2" s="184" t="s">
        <v>143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5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3">
      <c r="A4" s="190"/>
      <c r="B4" s="184" t="s">
        <v>141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5">
      <c r="A5" s="190"/>
      <c r="B5" s="184" t="s">
        <v>142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5">
      <c r="A6" s="190"/>
      <c r="B6" s="184" t="s">
        <v>232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35">
      <c r="A7" s="73" t="s">
        <v>136</v>
      </c>
      <c r="B7" s="74" t="s">
        <v>135</v>
      </c>
      <c r="C7" s="73" t="s">
        <v>134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35">
      <c r="A8" s="75" t="s">
        <v>133</v>
      </c>
      <c r="B8" s="75"/>
      <c r="C8" s="76"/>
      <c r="D8" s="181" t="s">
        <v>169</v>
      </c>
      <c r="E8" s="182"/>
      <c r="F8" s="64"/>
      <c r="G8" s="181" t="s">
        <v>170</v>
      </c>
      <c r="H8" s="182"/>
      <c r="I8" s="64"/>
      <c r="J8" s="181" t="s">
        <v>179</v>
      </c>
      <c r="K8" s="182"/>
      <c r="L8" s="64"/>
      <c r="M8" s="181" t="s">
        <v>180</v>
      </c>
      <c r="N8" s="182"/>
      <c r="O8" s="63"/>
      <c r="P8" s="181" t="s">
        <v>132</v>
      </c>
      <c r="Q8" s="182"/>
      <c r="R8" s="63"/>
      <c r="S8" s="63"/>
      <c r="T8" s="63"/>
      <c r="U8" s="63"/>
      <c r="V8" s="63"/>
    </row>
    <row r="9" spans="1:22" x14ac:dyDescent="0.35">
      <c r="A9" s="61"/>
      <c r="B9" s="62"/>
      <c r="C9" s="77" t="s">
        <v>126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35">
      <c r="A10" s="61"/>
      <c r="B10" s="62"/>
      <c r="C10" s="77" t="s">
        <v>126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35">
      <c r="A11" s="61"/>
      <c r="B11" s="62"/>
      <c r="C11" s="77" t="s">
        <v>125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35">
      <c r="A12" s="61"/>
      <c r="B12" s="62"/>
      <c r="C12" s="77" t="s">
        <v>125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35">
      <c r="A13" s="61"/>
      <c r="B13" s="62"/>
      <c r="C13" s="77" t="s">
        <v>200</v>
      </c>
      <c r="D13" s="132" t="str">
        <f>Writing</f>
        <v>Wrtg 150</v>
      </c>
      <c r="E13" s="133">
        <v>3</v>
      </c>
      <c r="F13" s="64"/>
      <c r="G13" s="130" t="str">
        <f>AmerHer</f>
        <v>A Htg 100</v>
      </c>
      <c r="H13" s="131">
        <v>3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35">
      <c r="A14" s="61"/>
      <c r="B14" s="62"/>
      <c r="C14" s="77" t="s">
        <v>122</v>
      </c>
      <c r="D14" s="130" t="str">
        <f>StudentSuccess</f>
        <v>Univ 101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35">
      <c r="A15" s="61"/>
      <c r="B15" s="62"/>
      <c r="C15" s="77" t="s">
        <v>124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35">
      <c r="A16" s="61"/>
      <c r="B16" s="62"/>
      <c r="C16" s="77" t="s">
        <v>122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35">
      <c r="A17" s="61"/>
      <c r="B17" s="62"/>
      <c r="C17" s="77" t="s">
        <v>130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3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35">
      <c r="A19" s="61"/>
      <c r="B19" s="62"/>
      <c r="C19" s="77" t="s">
        <v>131</v>
      </c>
      <c r="D19" s="82" t="s">
        <v>117</v>
      </c>
      <c r="E19" s="83">
        <f>SUM(E9:E18)</f>
        <v>15.5</v>
      </c>
      <c r="F19" s="64"/>
      <c r="G19" s="82" t="s">
        <v>117</v>
      </c>
      <c r="H19" s="83">
        <f>SUM(H9:H18)</f>
        <v>16</v>
      </c>
      <c r="I19" s="64"/>
      <c r="J19" s="82" t="s">
        <v>117</v>
      </c>
      <c r="K19" s="83">
        <f>SUM(K9:K18)</f>
        <v>0</v>
      </c>
      <c r="L19" s="64"/>
      <c r="M19" s="82" t="s">
        <v>117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35">
      <c r="A20" s="61"/>
      <c r="B20" s="62"/>
      <c r="C20" s="77" t="s">
        <v>126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35">
      <c r="A21" s="61"/>
      <c r="B21" s="62"/>
      <c r="C21" s="77" t="s">
        <v>126</v>
      </c>
      <c r="D21" s="181" t="s">
        <v>171</v>
      </c>
      <c r="E21" s="182"/>
      <c r="F21" s="64"/>
      <c r="G21" s="181" t="s">
        <v>172</v>
      </c>
      <c r="H21" s="182"/>
      <c r="I21" s="64"/>
      <c r="J21" s="181" t="s">
        <v>177</v>
      </c>
      <c r="K21" s="182"/>
      <c r="L21" s="64"/>
      <c r="M21" s="181" t="s">
        <v>178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35">
      <c r="A22" s="100" t="s">
        <v>129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35">
      <c r="A23" s="103" t="str">
        <f>LinearAlgebra</f>
        <v>Math 213</v>
      </c>
      <c r="B23" s="104">
        <v>2</v>
      </c>
      <c r="C23" s="103" t="s">
        <v>126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35">
      <c r="A24" s="103" t="str">
        <f>MultivariableCalculus</f>
        <v>Math 314</v>
      </c>
      <c r="B24" s="104">
        <v>3</v>
      </c>
      <c r="C24" s="103" t="s">
        <v>126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35">
      <c r="A25" s="103" t="str">
        <f>ODEs</f>
        <v>Math 334</v>
      </c>
      <c r="B25" s="104">
        <v>3</v>
      </c>
      <c r="C25" s="103" t="s">
        <v>126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35">
      <c r="A26" s="100" t="s">
        <v>228</v>
      </c>
      <c r="B26" s="101"/>
      <c r="C26" s="102"/>
      <c r="D26" s="132" t="str">
        <f>CONCATENATE(Stats, " - Stats")</f>
        <v>Stat 121 - Stats</v>
      </c>
      <c r="E26" s="133">
        <v>3</v>
      </c>
      <c r="F26" s="64"/>
      <c r="G26" s="132" t="s">
        <v>67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35">
      <c r="A27" s="103" t="str">
        <f>CollegeChem1</f>
        <v>Chem 105</v>
      </c>
      <c r="B27" s="104">
        <v>4</v>
      </c>
      <c r="C27" s="103" t="s">
        <v>126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35">
      <c r="A28" s="103" t="str">
        <f>CollegeChem2</f>
        <v>Chem 106</v>
      </c>
      <c r="B28" s="104">
        <v>3</v>
      </c>
      <c r="C28" s="103" t="s">
        <v>128</v>
      </c>
      <c r="D28" s="130" t="str">
        <f>TeachingsDoctrinesBofM</f>
        <v>B of M</v>
      </c>
      <c r="E28" s="131">
        <v>2</v>
      </c>
      <c r="F28" s="64"/>
      <c r="G28" s="130" t="str">
        <f>CONCATENATE("MMBio 221"," - Biology*")</f>
        <v>MMBio 221 - Biology*</v>
      </c>
      <c r="H28" s="131">
        <v>3</v>
      </c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35">
      <c r="A29" s="103" t="str">
        <f>CollegeChemLab</f>
        <v>Chem 107</v>
      </c>
      <c r="B29" s="104">
        <v>1</v>
      </c>
      <c r="C29" s="103" t="s">
        <v>126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35">
      <c r="A30" s="75" t="s">
        <v>127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35">
      <c r="A31" s="61"/>
      <c r="B31" s="62"/>
      <c r="C31" s="77" t="s">
        <v>131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35">
      <c r="A32" s="61"/>
      <c r="B32" s="62"/>
      <c r="C32" s="77" t="s">
        <v>125</v>
      </c>
      <c r="D32" s="82" t="s">
        <v>117</v>
      </c>
      <c r="E32" s="83">
        <f>SUM(E22:E31)</f>
        <v>17.5</v>
      </c>
      <c r="F32" s="64"/>
      <c r="G32" s="82" t="s">
        <v>117</v>
      </c>
      <c r="H32" s="83">
        <f>SUM(H22:H31)</f>
        <v>17.5</v>
      </c>
      <c r="I32" s="64"/>
      <c r="J32" s="82" t="s">
        <v>117</v>
      </c>
      <c r="K32" s="83">
        <f>SUM(K22:K31)</f>
        <v>0</v>
      </c>
      <c r="L32" s="64"/>
      <c r="M32" s="82" t="s">
        <v>117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35">
      <c r="A33" s="61"/>
      <c r="B33" s="62"/>
      <c r="C33" s="77" t="s">
        <v>125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35">
      <c r="A34" s="61"/>
      <c r="B34" s="62"/>
      <c r="C34" s="77" t="s">
        <v>131</v>
      </c>
      <c r="D34" s="181" t="s">
        <v>173</v>
      </c>
      <c r="E34" s="182"/>
      <c r="F34" s="64"/>
      <c r="G34" s="181" t="s">
        <v>174</v>
      </c>
      <c r="H34" s="182"/>
      <c r="I34" s="64"/>
      <c r="J34" s="181" t="s">
        <v>233</v>
      </c>
      <c r="K34" s="182"/>
      <c r="L34" s="64"/>
      <c r="M34" s="181" t="s">
        <v>234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35">
      <c r="A35" s="61"/>
      <c r="B35" s="62"/>
      <c r="C35" s="77" t="s">
        <v>131</v>
      </c>
      <c r="D35" s="127" t="str">
        <f>CONCATENATE(Materials," - Materials")</f>
        <v>Ch En 378 - Materials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35">
      <c r="A36" s="61"/>
      <c r="B36" s="62"/>
      <c r="C36" s="77" t="s">
        <v>124</v>
      </c>
      <c r="D36" s="127" t="str">
        <f>CONCATENATE(ReactionEngineering," - RxnEng")</f>
        <v>Ch En 386 - RxnEng</v>
      </c>
      <c r="E36" s="128">
        <v>3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35">
      <c r="A37" s="61"/>
      <c r="B37" s="62"/>
      <c r="C37" s="77" t="s">
        <v>122</v>
      </c>
      <c r="D37" s="127" t="str">
        <f>CONCATENATE(MaterialsReactionsLab," - Mat&amp;Rxn Lab")</f>
        <v>Ch En 345 - Mat&amp;Rxn Lab</v>
      </c>
      <c r="E37" s="128">
        <v>0.5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35">
      <c r="A38" s="61"/>
      <c r="B38" s="62"/>
      <c r="C38" s="77" t="s">
        <v>124</v>
      </c>
      <c r="D38" s="127" t="str">
        <f>CONCATENATE(PChem, " - Pchem")</f>
        <v>Chem 467 - Pchem</v>
      </c>
      <c r="E38" s="128">
        <v>3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35">
      <c r="A39" s="61"/>
      <c r="B39" s="62"/>
      <c r="C39" s="77" t="s">
        <v>122</v>
      </c>
      <c r="D39" s="132" t="str">
        <f>CONCATENATE(CareerSkills2, " - CareerSkills 2")</f>
        <v>Ch En 391 - CareerSkills 2</v>
      </c>
      <c r="E39" s="133">
        <v>0.5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35">
      <c r="A40" s="61"/>
      <c r="B40" s="62"/>
      <c r="C40" s="77" t="s">
        <v>124</v>
      </c>
      <c r="D40" s="127" t="s">
        <v>120</v>
      </c>
      <c r="E40" s="128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35">
      <c r="A41" s="61"/>
      <c r="B41" s="62"/>
      <c r="C41" s="77" t="s">
        <v>125</v>
      </c>
      <c r="D41" s="130" t="str">
        <f>EternalFamily</f>
        <v>Eter Fam</v>
      </c>
      <c r="E41" s="131">
        <v>2</v>
      </c>
      <c r="F41" s="64"/>
      <c r="G41" s="130" t="str">
        <f>Lett</f>
        <v>Lett/GCA</v>
      </c>
      <c r="H41" s="131">
        <v>3</v>
      </c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35">
      <c r="A42" s="61"/>
      <c r="B42" s="62"/>
      <c r="C42" s="77" t="s">
        <v>124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35">
      <c r="A43" s="61"/>
      <c r="B43" s="62"/>
      <c r="C43" s="77" t="s">
        <v>123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35">
      <c r="A44" s="61"/>
      <c r="B44" s="62"/>
      <c r="C44" s="77" t="s">
        <v>124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35">
      <c r="A45" s="61"/>
      <c r="B45" s="62"/>
      <c r="C45" s="77" t="s">
        <v>122</v>
      </c>
      <c r="D45" s="82" t="s">
        <v>117</v>
      </c>
      <c r="E45" s="83">
        <f>SUM(E35:E44)</f>
        <v>15</v>
      </c>
      <c r="F45" s="64"/>
      <c r="G45" s="82" t="s">
        <v>117</v>
      </c>
      <c r="H45" s="83">
        <f>SUM(H35:H44)</f>
        <v>16.5</v>
      </c>
      <c r="I45" s="64"/>
      <c r="J45" s="82" t="s">
        <v>117</v>
      </c>
      <c r="K45" s="83">
        <f>SUM(K35:K44)</f>
        <v>0</v>
      </c>
      <c r="L45" s="64"/>
      <c r="M45" s="82" t="s">
        <v>117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35">
      <c r="A46" s="61"/>
      <c r="B46" s="62"/>
      <c r="C46" s="77" t="s">
        <v>125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35">
      <c r="A47" s="61"/>
      <c r="B47" s="62"/>
      <c r="C47" s="77" t="s">
        <v>122</v>
      </c>
      <c r="D47" s="181" t="s">
        <v>175</v>
      </c>
      <c r="E47" s="182"/>
      <c r="F47" s="64"/>
      <c r="G47" s="181" t="s">
        <v>176</v>
      </c>
      <c r="H47" s="182"/>
      <c r="I47" s="64"/>
      <c r="J47" s="181" t="s">
        <v>235</v>
      </c>
      <c r="K47" s="182"/>
      <c r="L47" s="64"/>
      <c r="M47" s="181" t="s">
        <v>236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35">
      <c r="A48" s="61"/>
      <c r="B48" s="62"/>
      <c r="C48" s="77" t="s">
        <v>122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35">
      <c r="A49" s="61"/>
      <c r="B49" s="62"/>
      <c r="C49" s="77" t="s">
        <v>124</v>
      </c>
      <c r="D49" s="127" t="str">
        <f>CONCATENATE(UOLab," - UOLab")</f>
        <v>Ch En 479 - UOLab</v>
      </c>
      <c r="E49" s="128">
        <v>2</v>
      </c>
      <c r="F49" s="64"/>
      <c r="G49" s="127" t="s">
        <v>120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35">
      <c r="A50" s="61"/>
      <c r="B50" s="62"/>
      <c r="C50" s="77" t="s">
        <v>122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120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35">
      <c r="A51" s="61"/>
      <c r="B51" s="62"/>
      <c r="C51" s="77" t="s">
        <v>131</v>
      </c>
      <c r="D51" s="127" t="s">
        <v>121</v>
      </c>
      <c r="E51" s="128">
        <v>3.5</v>
      </c>
      <c r="F51" s="64"/>
      <c r="G51" s="127" t="s">
        <v>276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3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3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35">
      <c r="A54" s="61"/>
      <c r="B54" s="62"/>
      <c r="C54" s="79"/>
      <c r="D54" s="130" t="str">
        <f>RelElec2</f>
        <v>Rel Elec 2</v>
      </c>
      <c r="E54" s="131">
        <v>2</v>
      </c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35">
      <c r="A55" s="61"/>
      <c r="B55" s="62"/>
      <c r="C55" s="79"/>
      <c r="D55" s="65"/>
      <c r="E55" s="14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35">
      <c r="A56" s="75" t="s">
        <v>119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3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35">
      <c r="A58" s="61"/>
      <c r="B58" s="62"/>
      <c r="C58" s="78"/>
      <c r="D58" s="82" t="s">
        <v>117</v>
      </c>
      <c r="E58" s="83">
        <f>SUM(E48:E57)</f>
        <v>17</v>
      </c>
      <c r="F58" s="64"/>
      <c r="G58" s="82" t="s">
        <v>117</v>
      </c>
      <c r="H58" s="83">
        <f>SUM(H48:H57)</f>
        <v>15</v>
      </c>
      <c r="I58" s="64"/>
      <c r="J58" s="82" t="s">
        <v>117</v>
      </c>
      <c r="K58" s="83">
        <f>SUM(K48:K57)</f>
        <v>0</v>
      </c>
      <c r="L58" s="64"/>
      <c r="M58" s="82" t="s">
        <v>117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3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35">
      <c r="A60" s="61"/>
      <c r="B60" s="62"/>
      <c r="C60" s="78"/>
      <c r="D60" s="181" t="s">
        <v>240</v>
      </c>
      <c r="E60" s="182"/>
      <c r="F60" s="64"/>
      <c r="G60" s="181" t="s">
        <v>239</v>
      </c>
      <c r="H60" s="182"/>
      <c r="I60" s="64"/>
      <c r="J60" s="181" t="s">
        <v>237</v>
      </c>
      <c r="K60" s="182"/>
      <c r="L60" s="64"/>
      <c r="M60" s="181" t="s">
        <v>238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3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3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3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35">
      <c r="A64" s="75" t="s">
        <v>118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3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3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3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3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3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3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35">
      <c r="A71" s="191" t="s">
        <v>278</v>
      </c>
      <c r="B71" s="191"/>
      <c r="C71" s="192"/>
      <c r="D71" s="82" t="s">
        <v>117</v>
      </c>
      <c r="E71" s="83">
        <f>SUM(E61:E70)</f>
        <v>0</v>
      </c>
      <c r="F71" s="64"/>
      <c r="G71" s="82" t="s">
        <v>117</v>
      </c>
      <c r="H71" s="83">
        <f>SUM(H61:H70)</f>
        <v>0</v>
      </c>
      <c r="I71" s="64"/>
      <c r="J71" s="82" t="s">
        <v>117</v>
      </c>
      <c r="K71" s="83">
        <f>SUM(K61:K70)</f>
        <v>0</v>
      </c>
      <c r="L71" s="64"/>
      <c r="M71" s="82" t="s">
        <v>117</v>
      </c>
      <c r="N71" s="83">
        <f>SUM(N61:N70)</f>
        <v>0</v>
      </c>
      <c r="O71" s="63"/>
      <c r="P71" s="82" t="s">
        <v>117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35">
      <c r="A72" s="185" t="s">
        <v>277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35">
      <c r="A73" s="154" t="s">
        <v>280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35">
      <c r="A74" s="154" t="s">
        <v>279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3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3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3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3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3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3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3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3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3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3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3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3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3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3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3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3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3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3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3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3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3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3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3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3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3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3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3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3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3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3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activeCell="R67" sqref="R67"/>
    </sheetView>
  </sheetViews>
  <sheetFormatPr defaultColWidth="11.453125" defaultRowHeight="15.5" x14ac:dyDescent="0.35"/>
  <cols>
    <col min="1" max="1" width="24" style="59" customWidth="1"/>
    <col min="2" max="2" width="6" style="59" customWidth="1"/>
    <col min="3" max="3" width="9.7265625" style="60" bestFit="1" customWidth="1"/>
    <col min="4" max="4" width="15.1796875" style="59" customWidth="1"/>
    <col min="5" max="5" width="5" style="59" customWidth="1"/>
    <col min="6" max="6" width="3.26953125" style="59" customWidth="1"/>
    <col min="7" max="7" width="15.1796875" style="59" customWidth="1"/>
    <col min="8" max="8" width="5" style="59" customWidth="1"/>
    <col min="9" max="9" width="3.26953125" style="59" customWidth="1"/>
    <col min="10" max="10" width="15.26953125" style="59" customWidth="1"/>
    <col min="11" max="11" width="5" style="59" customWidth="1"/>
    <col min="12" max="12" width="3.26953125" style="59" customWidth="1"/>
    <col min="13" max="13" width="15.1796875" style="59" customWidth="1"/>
    <col min="14" max="14" width="5" style="59" customWidth="1"/>
    <col min="15" max="15" width="3.81640625" style="59" customWidth="1"/>
    <col min="16" max="16" width="15.1796875" style="59" customWidth="1"/>
    <col min="17" max="17" width="3.1796875" style="59" customWidth="1"/>
    <col min="18" max="16384" width="11.453125" style="59"/>
  </cols>
  <sheetData>
    <row r="1" spans="1:22" ht="33" customHeight="1" x14ac:dyDescent="0.7">
      <c r="A1" s="187" t="s">
        <v>74</v>
      </c>
      <c r="B1" s="187"/>
      <c r="C1" s="187"/>
      <c r="D1" s="188" t="s">
        <v>244</v>
      </c>
      <c r="E1" s="188"/>
      <c r="F1" s="188"/>
      <c r="G1" s="183" t="s">
        <v>243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3">
      <c r="A2" s="190" t="s">
        <v>33</v>
      </c>
      <c r="B2" s="184" t="s">
        <v>143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5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3">
      <c r="A4" s="190"/>
      <c r="B4" s="184" t="s">
        <v>141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5">
      <c r="A5" s="190"/>
      <c r="B5" s="184" t="s">
        <v>142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5">
      <c r="A6" s="190"/>
      <c r="B6" s="184" t="s">
        <v>232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35">
      <c r="A7" s="73" t="s">
        <v>136</v>
      </c>
      <c r="B7" s="74" t="s">
        <v>135</v>
      </c>
      <c r="C7" s="73" t="s">
        <v>134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35">
      <c r="A8" s="75" t="s">
        <v>133</v>
      </c>
      <c r="B8" s="75"/>
      <c r="C8" s="76"/>
      <c r="D8" s="181" t="s">
        <v>169</v>
      </c>
      <c r="E8" s="182"/>
      <c r="F8" s="64"/>
      <c r="G8" s="181" t="s">
        <v>170</v>
      </c>
      <c r="H8" s="182"/>
      <c r="I8" s="64"/>
      <c r="J8" s="181" t="s">
        <v>179</v>
      </c>
      <c r="K8" s="182"/>
      <c r="L8" s="64"/>
      <c r="M8" s="181" t="s">
        <v>180</v>
      </c>
      <c r="N8" s="182"/>
      <c r="O8" s="63"/>
      <c r="P8" s="181" t="s">
        <v>132</v>
      </c>
      <c r="Q8" s="182"/>
      <c r="R8" s="63"/>
      <c r="S8" s="63"/>
      <c r="T8" s="63"/>
      <c r="U8" s="63"/>
      <c r="V8" s="63"/>
    </row>
    <row r="9" spans="1:22" x14ac:dyDescent="0.35">
      <c r="A9" s="61"/>
      <c r="B9" s="62"/>
      <c r="C9" s="77" t="s">
        <v>126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30" t="str">
        <f>AmerHer</f>
        <v>A Htg 100</v>
      </c>
      <c r="K9" s="131">
        <v>3</v>
      </c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35">
      <c r="A10" s="61"/>
      <c r="B10" s="62"/>
      <c r="C10" s="77" t="s">
        <v>126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30" t="str">
        <f>CONCATENATE("MMBio 221"," - Biology*")</f>
        <v>MMBio 221 - Biology*</v>
      </c>
      <c r="K10" s="131">
        <v>3</v>
      </c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35">
      <c r="A11" s="61"/>
      <c r="B11" s="62"/>
      <c r="C11" s="77" t="s">
        <v>125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30" t="str">
        <f>TeachingsDoctrinesBofM</f>
        <v>B of M</v>
      </c>
      <c r="K11" s="131">
        <v>2</v>
      </c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35">
      <c r="A12" s="61"/>
      <c r="B12" s="62"/>
      <c r="C12" s="77" t="s">
        <v>125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35">
      <c r="A13" s="61"/>
      <c r="B13" s="62"/>
      <c r="C13" s="77" t="s">
        <v>200</v>
      </c>
      <c r="D13" s="132" t="str">
        <f>Writing</f>
        <v>Wrtg 150</v>
      </c>
      <c r="E13" s="133">
        <v>3</v>
      </c>
      <c r="F13" s="64"/>
      <c r="G13" s="65"/>
      <c r="H13" s="14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35">
      <c r="A14" s="61"/>
      <c r="B14" s="62"/>
      <c r="C14" s="77" t="s">
        <v>122</v>
      </c>
      <c r="D14" s="130" t="str">
        <f>StudentSuccess</f>
        <v>Univ 101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35">
      <c r="A15" s="61"/>
      <c r="B15" s="62"/>
      <c r="C15" s="77" t="s">
        <v>124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35">
      <c r="A16" s="61"/>
      <c r="B16" s="62"/>
      <c r="C16" s="77" t="s">
        <v>122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35">
      <c r="A17" s="61"/>
      <c r="B17" s="62"/>
      <c r="C17" s="77" t="s">
        <v>130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3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35">
      <c r="A19" s="61"/>
      <c r="B19" s="62"/>
      <c r="C19" s="77" t="s">
        <v>131</v>
      </c>
      <c r="D19" s="82" t="s">
        <v>117</v>
      </c>
      <c r="E19" s="83">
        <f>SUM(E9:E18)</f>
        <v>15.5</v>
      </c>
      <c r="F19" s="64"/>
      <c r="G19" s="82" t="s">
        <v>117</v>
      </c>
      <c r="H19" s="83">
        <f>SUM(H9:H18)</f>
        <v>13</v>
      </c>
      <c r="I19" s="64"/>
      <c r="J19" s="82" t="s">
        <v>117</v>
      </c>
      <c r="K19" s="83">
        <f>SUM(K9:K18)</f>
        <v>8</v>
      </c>
      <c r="L19" s="64"/>
      <c r="M19" s="82" t="s">
        <v>117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35">
      <c r="A20" s="61"/>
      <c r="B20" s="62"/>
      <c r="C20" s="77" t="s">
        <v>126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35">
      <c r="A21" s="61"/>
      <c r="B21" s="62"/>
      <c r="C21" s="77" t="s">
        <v>126</v>
      </c>
      <c r="D21" s="181" t="s">
        <v>171</v>
      </c>
      <c r="E21" s="182"/>
      <c r="F21" s="64"/>
      <c r="G21" s="181" t="s">
        <v>172</v>
      </c>
      <c r="H21" s="182"/>
      <c r="I21" s="64"/>
      <c r="J21" s="181" t="s">
        <v>177</v>
      </c>
      <c r="K21" s="182"/>
      <c r="L21" s="64"/>
      <c r="M21" s="181" t="s">
        <v>178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35">
      <c r="A22" s="100" t="s">
        <v>129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7" t="str">
        <f>CONCATENATE(Materials," - Materials")</f>
        <v>Ch En 378 - Materials</v>
      </c>
      <c r="K22" s="128">
        <v>3</v>
      </c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35">
      <c r="A23" s="103" t="str">
        <f>LinearAlgebra</f>
        <v>Math 213</v>
      </c>
      <c r="B23" s="104">
        <v>2</v>
      </c>
      <c r="C23" s="103" t="s">
        <v>126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30" t="str">
        <f>EternalFamily</f>
        <v>Eter Fam</v>
      </c>
      <c r="K23" s="131">
        <v>2</v>
      </c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35">
      <c r="A24" s="103" t="str">
        <f>MultivariableCalculus</f>
        <v>Math 314</v>
      </c>
      <c r="B24" s="104">
        <v>3</v>
      </c>
      <c r="C24" s="103" t="s">
        <v>126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30" t="str">
        <f>RelElec2</f>
        <v>Rel Elec 2</v>
      </c>
      <c r="K24" s="131">
        <v>2</v>
      </c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35">
      <c r="A25" s="103" t="str">
        <f>ODEs</f>
        <v>Math 334</v>
      </c>
      <c r="B25" s="104">
        <v>3</v>
      </c>
      <c r="C25" s="103" t="s">
        <v>126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35">
      <c r="A26" s="100" t="s">
        <v>228</v>
      </c>
      <c r="B26" s="101"/>
      <c r="C26" s="102"/>
      <c r="D26" s="132" t="str">
        <f>CONCATENATE(Stats, " - Stats")</f>
        <v>Stat 121 - Stats</v>
      </c>
      <c r="E26" s="133">
        <v>3</v>
      </c>
      <c r="F26" s="64"/>
      <c r="G26" s="132" t="s">
        <v>67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35">
      <c r="A27" s="103" t="str">
        <f>CollegeChem1</f>
        <v>Chem 105</v>
      </c>
      <c r="B27" s="104">
        <v>4</v>
      </c>
      <c r="C27" s="103" t="s">
        <v>126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35">
      <c r="A28" s="103" t="str">
        <f>CollegeChem2</f>
        <v>Chem 106</v>
      </c>
      <c r="B28" s="104">
        <v>3</v>
      </c>
      <c r="C28" s="103" t="s">
        <v>128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35">
      <c r="A29" s="103" t="str">
        <f>CollegeChemLab</f>
        <v>Chem 107</v>
      </c>
      <c r="B29" s="104">
        <v>1</v>
      </c>
      <c r="C29" s="103" t="s">
        <v>126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35">
      <c r="A30" s="75" t="s">
        <v>127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35">
      <c r="A31" s="61"/>
      <c r="B31" s="62"/>
      <c r="C31" s="77" t="s">
        <v>131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35">
      <c r="A32" s="61"/>
      <c r="B32" s="62"/>
      <c r="C32" s="77" t="s">
        <v>125</v>
      </c>
      <c r="D32" s="82" t="s">
        <v>117</v>
      </c>
      <c r="E32" s="83">
        <f>SUM(E22:E31)</f>
        <v>15.5</v>
      </c>
      <c r="F32" s="64"/>
      <c r="G32" s="82" t="s">
        <v>117</v>
      </c>
      <c r="H32" s="83">
        <f>SUM(H22:H31)</f>
        <v>14.5</v>
      </c>
      <c r="I32" s="64"/>
      <c r="J32" s="82" t="s">
        <v>117</v>
      </c>
      <c r="K32" s="83">
        <v>7</v>
      </c>
      <c r="L32" s="64"/>
      <c r="M32" s="82" t="s">
        <v>117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35">
      <c r="A33" s="61"/>
      <c r="B33" s="62"/>
      <c r="C33" s="77" t="s">
        <v>125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35">
      <c r="A34" s="61"/>
      <c r="B34" s="62"/>
      <c r="C34" s="77" t="s">
        <v>131</v>
      </c>
      <c r="D34" s="181" t="s">
        <v>173</v>
      </c>
      <c r="E34" s="182"/>
      <c r="F34" s="64"/>
      <c r="G34" s="181" t="s">
        <v>174</v>
      </c>
      <c r="H34" s="182"/>
      <c r="I34" s="64"/>
      <c r="J34" s="181" t="s">
        <v>233</v>
      </c>
      <c r="K34" s="182"/>
      <c r="L34" s="64"/>
      <c r="M34" s="181" t="s">
        <v>234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35">
      <c r="A35" s="61"/>
      <c r="B35" s="62"/>
      <c r="C35" s="77" t="s">
        <v>131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35">
      <c r="A36" s="61"/>
      <c r="B36" s="62"/>
      <c r="C36" s="77" t="s">
        <v>124</v>
      </c>
      <c r="D36" s="127" t="str">
        <f>CONCATENATE(MaterialsReactionsLab," - Mat&amp;Rxn Lab")</f>
        <v>Ch En 345 - Mat&amp;Rxn Lab</v>
      </c>
      <c r="E36" s="128">
        <v>0.5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35">
      <c r="A37" s="61"/>
      <c r="B37" s="62"/>
      <c r="C37" s="77" t="s">
        <v>122</v>
      </c>
      <c r="D37" s="127" t="str">
        <f>CONCATENATE(PChem, " - Pchem")</f>
        <v>Chem 467 - Pchem</v>
      </c>
      <c r="E37" s="128">
        <v>3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35">
      <c r="A38" s="61"/>
      <c r="B38" s="62"/>
      <c r="C38" s="77" t="s">
        <v>124</v>
      </c>
      <c r="D38" s="132" t="str">
        <f>CONCATENATE(CareerSkills2, " - CareerSkills 2")</f>
        <v>Ch En 391 - CareerSkills 2</v>
      </c>
      <c r="E38" s="133">
        <v>0.5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35">
      <c r="A39" s="61"/>
      <c r="B39" s="62"/>
      <c r="C39" s="77" t="s">
        <v>122</v>
      </c>
      <c r="D39" s="127" t="s">
        <v>120</v>
      </c>
      <c r="E39" s="128">
        <v>3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35">
      <c r="A40" s="61"/>
      <c r="B40" s="62"/>
      <c r="C40" s="77" t="s">
        <v>124</v>
      </c>
      <c r="D40" s="130" t="str">
        <f>Lett</f>
        <v>Lett/GCA</v>
      </c>
      <c r="E40" s="131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35">
      <c r="A41" s="61"/>
      <c r="B41" s="62"/>
      <c r="C41" s="77" t="s">
        <v>125</v>
      </c>
      <c r="D41" s="65"/>
      <c r="E41" s="145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35">
      <c r="A42" s="61"/>
      <c r="B42" s="62"/>
      <c r="C42" s="77" t="s">
        <v>124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35">
      <c r="A43" s="61"/>
      <c r="B43" s="62"/>
      <c r="C43" s="77" t="s">
        <v>123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35">
      <c r="A44" s="61"/>
      <c r="B44" s="62"/>
      <c r="C44" s="77" t="s">
        <v>124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35">
      <c r="A45" s="61"/>
      <c r="B45" s="62"/>
      <c r="C45" s="77" t="s">
        <v>122</v>
      </c>
      <c r="D45" s="82" t="s">
        <v>117</v>
      </c>
      <c r="E45" s="83">
        <f>SUM(E35:E44)</f>
        <v>13</v>
      </c>
      <c r="F45" s="64"/>
      <c r="G45" s="82" t="s">
        <v>117</v>
      </c>
      <c r="H45" s="83">
        <f>SUM(H35:H44)</f>
        <v>13.5</v>
      </c>
      <c r="I45" s="64"/>
      <c r="J45" s="82" t="s">
        <v>117</v>
      </c>
      <c r="K45" s="83">
        <f>SUM(K35:K44)</f>
        <v>0</v>
      </c>
      <c r="L45" s="64"/>
      <c r="M45" s="82" t="s">
        <v>117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35">
      <c r="A46" s="61"/>
      <c r="B46" s="62"/>
      <c r="C46" s="77" t="s">
        <v>125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35">
      <c r="A47" s="61"/>
      <c r="B47" s="62"/>
      <c r="C47" s="77" t="s">
        <v>122</v>
      </c>
      <c r="D47" s="181" t="s">
        <v>175</v>
      </c>
      <c r="E47" s="182"/>
      <c r="F47" s="64"/>
      <c r="G47" s="181" t="s">
        <v>176</v>
      </c>
      <c r="H47" s="182"/>
      <c r="I47" s="64"/>
      <c r="J47" s="181" t="s">
        <v>235</v>
      </c>
      <c r="K47" s="182"/>
      <c r="L47" s="64"/>
      <c r="M47" s="181" t="s">
        <v>236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35">
      <c r="A48" s="61"/>
      <c r="B48" s="62"/>
      <c r="C48" s="77" t="s">
        <v>122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35">
      <c r="A49" s="61"/>
      <c r="B49" s="62"/>
      <c r="C49" s="77" t="s">
        <v>124</v>
      </c>
      <c r="D49" s="127" t="str">
        <f>CONCATENATE(UOLab," - UOLab")</f>
        <v>Ch En 479 - UOLab</v>
      </c>
      <c r="E49" s="128">
        <v>2</v>
      </c>
      <c r="F49" s="64"/>
      <c r="G49" s="127" t="s">
        <v>120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35">
      <c r="A50" s="61"/>
      <c r="B50" s="62"/>
      <c r="C50" s="77" t="s">
        <v>122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120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35">
      <c r="A51" s="61"/>
      <c r="B51" s="62"/>
      <c r="C51" s="77" t="s">
        <v>131</v>
      </c>
      <c r="D51" s="127" t="s">
        <v>121</v>
      </c>
      <c r="E51" s="128">
        <v>3.5</v>
      </c>
      <c r="F51" s="64"/>
      <c r="G51" s="127" t="s">
        <v>276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3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3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35">
      <c r="A54" s="61"/>
      <c r="B54" s="62"/>
      <c r="C54" s="79"/>
      <c r="D54" s="65"/>
      <c r="E54" s="145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3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35">
      <c r="A56" s="75" t="s">
        <v>119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3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35">
      <c r="A58" s="61"/>
      <c r="B58" s="62"/>
      <c r="C58" s="78"/>
      <c r="D58" s="82" t="s">
        <v>117</v>
      </c>
      <c r="E58" s="83">
        <f>SUM(E48:E57)</f>
        <v>15</v>
      </c>
      <c r="F58" s="64"/>
      <c r="G58" s="82" t="s">
        <v>117</v>
      </c>
      <c r="H58" s="83">
        <f>SUM(H48:H57)</f>
        <v>15</v>
      </c>
      <c r="I58" s="64"/>
      <c r="J58" s="82" t="s">
        <v>117</v>
      </c>
      <c r="K58" s="83">
        <f>SUM(K48:K57)</f>
        <v>0</v>
      </c>
      <c r="L58" s="64"/>
      <c r="M58" s="82" t="s">
        <v>117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3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35">
      <c r="A60" s="61"/>
      <c r="B60" s="62"/>
      <c r="C60" s="78"/>
      <c r="D60" s="181" t="s">
        <v>240</v>
      </c>
      <c r="E60" s="182"/>
      <c r="F60" s="64"/>
      <c r="G60" s="181" t="s">
        <v>239</v>
      </c>
      <c r="H60" s="182"/>
      <c r="I60" s="64"/>
      <c r="J60" s="181" t="s">
        <v>237</v>
      </c>
      <c r="K60" s="182"/>
      <c r="L60" s="64"/>
      <c r="M60" s="181" t="s">
        <v>238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3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3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3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35">
      <c r="A64" s="75" t="s">
        <v>118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3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3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3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3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3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3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35">
      <c r="A71" s="191" t="s">
        <v>278</v>
      </c>
      <c r="B71" s="191"/>
      <c r="C71" s="192"/>
      <c r="D71" s="82" t="s">
        <v>117</v>
      </c>
      <c r="E71" s="83">
        <f>SUM(E61:E70)</f>
        <v>0</v>
      </c>
      <c r="F71" s="64"/>
      <c r="G71" s="82" t="s">
        <v>117</v>
      </c>
      <c r="H71" s="83">
        <f>SUM(H61:H70)</f>
        <v>0</v>
      </c>
      <c r="I71" s="64"/>
      <c r="J71" s="82" t="s">
        <v>117</v>
      </c>
      <c r="K71" s="83">
        <f>SUM(K61:K70)</f>
        <v>0</v>
      </c>
      <c r="L71" s="64"/>
      <c r="M71" s="82" t="s">
        <v>117</v>
      </c>
      <c r="N71" s="83">
        <f>SUM(N61:N70)</f>
        <v>0</v>
      </c>
      <c r="O71" s="63"/>
      <c r="P71" s="82" t="s">
        <v>117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35">
      <c r="A72" s="185" t="s">
        <v>277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35">
      <c r="A73" s="154" t="s">
        <v>280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35">
      <c r="A74" s="154" t="s">
        <v>279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3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3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3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3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3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3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3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3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3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3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3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3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3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3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3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3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3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3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3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3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3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3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3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3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3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3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3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3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3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3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8:E8"/>
    <mergeCell ref="J60:K60"/>
    <mergeCell ref="G8:H8"/>
    <mergeCell ref="J8:K8"/>
    <mergeCell ref="D60:E60"/>
    <mergeCell ref="G60:H60"/>
    <mergeCell ref="A71:C71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topLeftCell="A38" zoomScaleNormal="100" workbookViewId="0">
      <selection activeCell="M59" sqref="M59"/>
    </sheetView>
  </sheetViews>
  <sheetFormatPr defaultColWidth="11.453125" defaultRowHeight="15.5" x14ac:dyDescent="0.35"/>
  <cols>
    <col min="1" max="1" width="24" style="59" customWidth="1"/>
    <col min="2" max="2" width="6" style="59" customWidth="1"/>
    <col min="3" max="3" width="9.7265625" style="60" bestFit="1" customWidth="1"/>
    <col min="4" max="4" width="15.1796875" style="59" customWidth="1"/>
    <col min="5" max="5" width="5" style="59" customWidth="1"/>
    <col min="6" max="6" width="3.26953125" style="59" customWidth="1"/>
    <col min="7" max="7" width="15.1796875" style="59" customWidth="1"/>
    <col min="8" max="8" width="5" style="59" bestFit="1" customWidth="1"/>
    <col min="9" max="9" width="3.26953125" style="59" customWidth="1"/>
    <col min="10" max="10" width="15.26953125" style="59" customWidth="1"/>
    <col min="11" max="11" width="5" style="59" customWidth="1"/>
    <col min="12" max="12" width="3.26953125" style="59" customWidth="1"/>
    <col min="13" max="13" width="15.1796875" style="59" customWidth="1"/>
    <col min="14" max="14" width="5" style="59" customWidth="1"/>
    <col min="15" max="15" width="3.81640625" style="59" customWidth="1"/>
    <col min="16" max="16" width="15.1796875" style="59" customWidth="1"/>
    <col min="17" max="17" width="3.1796875" style="59" customWidth="1"/>
    <col min="18" max="16384" width="11.453125" style="59"/>
  </cols>
  <sheetData>
    <row r="1" spans="1:22" ht="33" customHeight="1" x14ac:dyDescent="0.7">
      <c r="A1" s="187" t="s">
        <v>74</v>
      </c>
      <c r="B1" s="187"/>
      <c r="C1" s="187"/>
      <c r="D1" s="188" t="s">
        <v>245</v>
      </c>
      <c r="E1" s="188"/>
      <c r="F1" s="188"/>
      <c r="G1" s="183" t="s">
        <v>243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3">
      <c r="A2" s="190" t="s">
        <v>33</v>
      </c>
      <c r="B2" s="184" t="s">
        <v>143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5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3">
      <c r="A4" s="190"/>
      <c r="B4" s="184" t="s">
        <v>141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5">
      <c r="A5" s="190"/>
      <c r="B5" s="184" t="s">
        <v>142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5">
      <c r="A6" s="190"/>
      <c r="B6" s="184" t="s">
        <v>232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35">
      <c r="A7" s="73" t="s">
        <v>136</v>
      </c>
      <c r="B7" s="74" t="s">
        <v>135</v>
      </c>
      <c r="C7" s="73" t="s">
        <v>134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35">
      <c r="A8" s="75" t="s">
        <v>133</v>
      </c>
      <c r="B8" s="75"/>
      <c r="C8" s="76"/>
      <c r="D8" s="181" t="s">
        <v>169</v>
      </c>
      <c r="E8" s="182"/>
      <c r="F8" s="64"/>
      <c r="G8" s="181" t="s">
        <v>170</v>
      </c>
      <c r="H8" s="182"/>
      <c r="I8" s="64"/>
      <c r="J8" s="181" t="s">
        <v>179</v>
      </c>
      <c r="K8" s="182"/>
      <c r="L8" s="64"/>
      <c r="M8" s="181" t="s">
        <v>180</v>
      </c>
      <c r="N8" s="182"/>
      <c r="O8" s="63"/>
      <c r="P8" s="181" t="s">
        <v>132</v>
      </c>
      <c r="Q8" s="182"/>
      <c r="R8" s="63"/>
      <c r="S8" s="63"/>
      <c r="T8" s="63"/>
      <c r="U8" s="63"/>
      <c r="V8" s="63"/>
    </row>
    <row r="9" spans="1:22" x14ac:dyDescent="0.35">
      <c r="A9" s="61"/>
      <c r="B9" s="62"/>
      <c r="C9" s="77" t="s">
        <v>126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35">
      <c r="A10" s="61"/>
      <c r="B10" s="62"/>
      <c r="C10" s="77" t="s">
        <v>126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35">
      <c r="A11" s="61"/>
      <c r="B11" s="62"/>
      <c r="C11" s="77" t="s">
        <v>125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35">
      <c r="A12" s="61"/>
      <c r="B12" s="62"/>
      <c r="C12" s="77" t="s">
        <v>125</v>
      </c>
      <c r="D12" s="127" t="str">
        <f>CONCATENATE(FreshmanSeminar," - FreshSem")</f>
        <v>Ch En 191 - FreshSem</v>
      </c>
      <c r="E12" s="128">
        <v>0.5</v>
      </c>
      <c r="F12" s="64"/>
      <c r="G12" s="132" t="str">
        <f>Writing</f>
        <v>Wrtg 150</v>
      </c>
      <c r="H12" s="133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35">
      <c r="A13" s="61"/>
      <c r="B13" s="62"/>
      <c r="C13" s="77" t="s">
        <v>200</v>
      </c>
      <c r="D13" s="130" t="str">
        <f>StudentSuccess</f>
        <v>Univ 101</v>
      </c>
      <c r="E13" s="131">
        <v>2</v>
      </c>
      <c r="F13" s="64"/>
      <c r="G13" s="130" t="str">
        <f>TeachingsDoctrinesBofM</f>
        <v>B of M</v>
      </c>
      <c r="H13" s="131">
        <v>2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35">
      <c r="A14" s="61"/>
      <c r="B14" s="62"/>
      <c r="C14" s="77" t="s">
        <v>122</v>
      </c>
      <c r="D14" s="65"/>
      <c r="E14" s="145"/>
      <c r="F14" s="64"/>
      <c r="G14" s="65"/>
      <c r="H14" s="145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35">
      <c r="A15" s="61"/>
      <c r="B15" s="62"/>
      <c r="C15" s="77" t="s">
        <v>124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35">
      <c r="A16" s="61"/>
      <c r="B16" s="62"/>
      <c r="C16" s="77" t="s">
        <v>122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35">
      <c r="A17" s="61"/>
      <c r="B17" s="62"/>
      <c r="C17" s="77" t="s">
        <v>130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3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35">
      <c r="A19" s="61"/>
      <c r="B19" s="62"/>
      <c r="C19" s="77" t="s">
        <v>131</v>
      </c>
      <c r="D19" s="82" t="s">
        <v>117</v>
      </c>
      <c r="E19" s="83">
        <f>SUM(E9:E18)</f>
        <v>12.5</v>
      </c>
      <c r="F19" s="64"/>
      <c r="G19" s="82" t="s">
        <v>117</v>
      </c>
      <c r="H19" s="83">
        <f>SUM(H9:H18)</f>
        <v>15</v>
      </c>
      <c r="I19" s="64"/>
      <c r="J19" s="82" t="s">
        <v>117</v>
      </c>
      <c r="K19" s="83">
        <f>SUM(K9:K18)</f>
        <v>0</v>
      </c>
      <c r="L19" s="64"/>
      <c r="M19" s="82" t="s">
        <v>117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35">
      <c r="A20" s="61"/>
      <c r="B20" s="62"/>
      <c r="C20" s="77" t="s">
        <v>126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35">
      <c r="A21" s="61"/>
      <c r="B21" s="62"/>
      <c r="C21" s="77" t="s">
        <v>126</v>
      </c>
      <c r="D21" s="181" t="s">
        <v>171</v>
      </c>
      <c r="E21" s="182"/>
      <c r="F21" s="64"/>
      <c r="G21" s="181" t="s">
        <v>172</v>
      </c>
      <c r="H21" s="182"/>
      <c r="I21" s="64"/>
      <c r="J21" s="181" t="s">
        <v>177</v>
      </c>
      <c r="K21" s="182"/>
      <c r="L21" s="64"/>
      <c r="M21" s="181" t="s">
        <v>178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35">
      <c r="A22" s="100" t="s">
        <v>129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35">
      <c r="A23" s="103" t="str">
        <f>LinearAlgebra</f>
        <v>Math 213</v>
      </c>
      <c r="B23" s="104">
        <v>2</v>
      </c>
      <c r="C23" s="103" t="s">
        <v>126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35">
      <c r="A24" s="103" t="str">
        <f>MultivariableCalculus</f>
        <v>Math 314</v>
      </c>
      <c r="B24" s="104">
        <v>3</v>
      </c>
      <c r="C24" s="103" t="s">
        <v>126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35">
      <c r="A25" s="103" t="str">
        <f>ODEs</f>
        <v>Math 334</v>
      </c>
      <c r="B25" s="104">
        <v>3</v>
      </c>
      <c r="C25" s="103" t="s">
        <v>126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35">
      <c r="A26" s="100" t="s">
        <v>228</v>
      </c>
      <c r="B26" s="101"/>
      <c r="C26" s="102"/>
      <c r="D26" s="130" t="str">
        <f>CONCATENATE(CareerSkills1, " - CareerSkills 1")</f>
        <v>Ch En 291 - CareerSkills 1</v>
      </c>
      <c r="E26" s="131">
        <v>0.5</v>
      </c>
      <c r="F26" s="64"/>
      <c r="G26" s="132" t="s">
        <v>67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35">
      <c r="A27" s="103" t="str">
        <f>CollegeChem1</f>
        <v>Chem 105</v>
      </c>
      <c r="B27" s="104">
        <v>4</v>
      </c>
      <c r="C27" s="103" t="s">
        <v>126</v>
      </c>
      <c r="D27" s="129"/>
      <c r="E27" s="129"/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35">
      <c r="A28" s="103" t="str">
        <f>CollegeChem2</f>
        <v>Chem 106</v>
      </c>
      <c r="B28" s="104">
        <v>3</v>
      </c>
      <c r="C28" s="103" t="s">
        <v>128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35">
      <c r="A29" s="103" t="str">
        <f>CollegeChemLab</f>
        <v>Chem 107</v>
      </c>
      <c r="B29" s="104">
        <v>1</v>
      </c>
      <c r="C29" s="103" t="s">
        <v>126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35">
      <c r="A30" s="75" t="s">
        <v>127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35">
      <c r="A31" s="61"/>
      <c r="B31" s="62"/>
      <c r="C31" s="77" t="s">
        <v>131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35">
      <c r="A32" s="61"/>
      <c r="B32" s="62"/>
      <c r="C32" s="77" t="s">
        <v>125</v>
      </c>
      <c r="D32" s="82" t="s">
        <v>117</v>
      </c>
      <c r="E32" s="83">
        <f>SUM(E22:E31)</f>
        <v>12.5</v>
      </c>
      <c r="F32" s="64"/>
      <c r="G32" s="82" t="s">
        <v>117</v>
      </c>
      <c r="H32" s="83">
        <f>SUM(H22:H31)</f>
        <v>14.5</v>
      </c>
      <c r="I32" s="64"/>
      <c r="J32" s="82" t="s">
        <v>117</v>
      </c>
      <c r="K32" s="83">
        <f>SUM(K22:K31)</f>
        <v>0</v>
      </c>
      <c r="L32" s="64"/>
      <c r="M32" s="82" t="s">
        <v>117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35">
      <c r="A33" s="61"/>
      <c r="B33" s="62"/>
      <c r="C33" s="77" t="s">
        <v>125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35">
      <c r="A34" s="61"/>
      <c r="B34" s="62"/>
      <c r="C34" s="77" t="s">
        <v>131</v>
      </c>
      <c r="D34" s="181" t="s">
        <v>173</v>
      </c>
      <c r="E34" s="182"/>
      <c r="F34" s="64"/>
      <c r="G34" s="181" t="s">
        <v>174</v>
      </c>
      <c r="H34" s="182"/>
      <c r="I34" s="64"/>
      <c r="J34" s="181" t="s">
        <v>233</v>
      </c>
      <c r="K34" s="182"/>
      <c r="L34" s="64"/>
      <c r="M34" s="181" t="s">
        <v>234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35">
      <c r="A35" s="61"/>
      <c r="B35" s="62"/>
      <c r="C35" s="77" t="s">
        <v>131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CONCATENATE(HeatAndMass," - H&amp;M")</f>
        <v>Ch En 376 - H&amp;M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35">
      <c r="A36" s="61"/>
      <c r="B36" s="62"/>
      <c r="C36" s="77" t="s">
        <v>124</v>
      </c>
      <c r="D36" s="127" t="str">
        <f>CONCATENATE(PChem, " - Pchem")</f>
        <v>Chem 467 - Pchem</v>
      </c>
      <c r="E36" s="128">
        <v>3</v>
      </c>
      <c r="F36" s="64"/>
      <c r="G36" s="132" t="str">
        <f>AdvWriting</f>
        <v>Wrtg 316</v>
      </c>
      <c r="H36" s="133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35">
      <c r="A37" s="61"/>
      <c r="B37" s="62"/>
      <c r="C37" s="77" t="s">
        <v>122</v>
      </c>
      <c r="D37" s="132" t="str">
        <f>CONCATENATE(CareerSkills2, " - CareerSkills 2")</f>
        <v>Ch En 391 - CareerSkills 2</v>
      </c>
      <c r="E37" s="133">
        <v>0.5</v>
      </c>
      <c r="F37" s="64"/>
      <c r="G37" s="130" t="str">
        <f>CONCATENATE(Econ," - Econ")</f>
        <v>Econ 110 - Econ</v>
      </c>
      <c r="H37" s="131">
        <v>3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35">
      <c r="A38" s="61"/>
      <c r="B38" s="62"/>
      <c r="C38" s="77" t="s">
        <v>124</v>
      </c>
      <c r="D38" s="132" t="str">
        <f>CONCATENATE(Stats, " - Stats")</f>
        <v>Stat 121 - Stats</v>
      </c>
      <c r="E38" s="133">
        <v>3</v>
      </c>
      <c r="F38" s="64"/>
      <c r="G38" s="130" t="str">
        <f>EternalFamily</f>
        <v>Eter Fam</v>
      </c>
      <c r="H38" s="131">
        <v>2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35">
      <c r="A39" s="61"/>
      <c r="B39" s="62"/>
      <c r="C39" s="77" t="s">
        <v>122</v>
      </c>
      <c r="D39" s="130" t="str">
        <f>CONCATENATE("MMBio 221"," - Biology*")</f>
        <v>MMBio 221 - Biology*</v>
      </c>
      <c r="E39" s="131">
        <v>3</v>
      </c>
      <c r="F39" s="64"/>
      <c r="G39" s="130" t="str">
        <f>FoundationsOfRestoration</f>
        <v>Restoration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35">
      <c r="A40" s="61"/>
      <c r="B40" s="62"/>
      <c r="C40" s="77" t="s">
        <v>124</v>
      </c>
      <c r="D40" s="129"/>
      <c r="E40" s="129"/>
      <c r="F40" s="64"/>
      <c r="G40" s="129"/>
      <c r="H40" s="129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35">
      <c r="A41" s="61"/>
      <c r="B41" s="62"/>
      <c r="C41" s="77" t="s">
        <v>125</v>
      </c>
      <c r="D41" s="129"/>
      <c r="E41" s="129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35">
      <c r="A42" s="61"/>
      <c r="B42" s="62"/>
      <c r="C42" s="77" t="s">
        <v>124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35">
      <c r="A43" s="61"/>
      <c r="B43" s="62"/>
      <c r="C43" s="77" t="s">
        <v>123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35">
      <c r="A44" s="61"/>
      <c r="B44" s="62"/>
      <c r="C44" s="77" t="s">
        <v>124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35">
      <c r="A45" s="61"/>
      <c r="B45" s="62"/>
      <c r="C45" s="77" t="s">
        <v>122</v>
      </c>
      <c r="D45" s="82" t="s">
        <v>117</v>
      </c>
      <c r="E45" s="146">
        <f>SUM(E35:E44)</f>
        <v>12.5</v>
      </c>
      <c r="F45" s="64"/>
      <c r="G45" s="82" t="s">
        <v>117</v>
      </c>
      <c r="H45" s="83">
        <f>SUM(H35:H44)</f>
        <v>13</v>
      </c>
      <c r="I45" s="64"/>
      <c r="J45" s="82" t="s">
        <v>117</v>
      </c>
      <c r="K45" s="83">
        <f>SUM(K35:K44)</f>
        <v>0</v>
      </c>
      <c r="L45" s="64"/>
      <c r="M45" s="82" t="s">
        <v>117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35">
      <c r="A46" s="61"/>
      <c r="B46" s="62"/>
      <c r="C46" s="77" t="s">
        <v>125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35">
      <c r="A47" s="61"/>
      <c r="B47" s="62"/>
      <c r="C47" s="77" t="s">
        <v>122</v>
      </c>
      <c r="D47" s="181" t="s">
        <v>175</v>
      </c>
      <c r="E47" s="182"/>
      <c r="F47" s="64"/>
      <c r="G47" s="181" t="s">
        <v>176</v>
      </c>
      <c r="H47" s="182"/>
      <c r="I47" s="64"/>
      <c r="J47" s="181" t="s">
        <v>235</v>
      </c>
      <c r="K47" s="182"/>
      <c r="L47" s="64"/>
      <c r="M47" s="181" t="s">
        <v>236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35">
      <c r="A48" s="61"/>
      <c r="B48" s="62"/>
      <c r="C48" s="77" t="s">
        <v>122</v>
      </c>
      <c r="D48" s="127" t="str">
        <f>CONCATENATE(Materials," - Materials")</f>
        <v>Ch En 378 - Materials</v>
      </c>
      <c r="E48" s="128">
        <v>3</v>
      </c>
      <c r="F48" s="64"/>
      <c r="G48" s="127" t="str">
        <f>CONCATENATE(Thermo," - Thermo")</f>
        <v>Ch En 373 - Thermo</v>
      </c>
      <c r="H48" s="128">
        <v>3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35">
      <c r="A49" s="61"/>
      <c r="B49" s="62"/>
      <c r="C49" s="77" t="s">
        <v>124</v>
      </c>
      <c r="D49" s="127" t="str">
        <f>CONCATENATE(UOLab," - UOLab")</f>
        <v>Ch En 479 - UOLab</v>
      </c>
      <c r="E49" s="128">
        <v>2</v>
      </c>
      <c r="F49" s="64"/>
      <c r="G49" s="127" t="str">
        <f>CONCATENATE(ThermoHMTLab," - Thm&amp;HMT Lab")</f>
        <v>Ch En 385 - Thm&amp;HMT Lab</v>
      </c>
      <c r="H49" s="128">
        <v>0.5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35">
      <c r="A50" s="61"/>
      <c r="B50" s="62"/>
      <c r="C50" s="77" t="s">
        <v>122</v>
      </c>
      <c r="D50" s="127" t="str">
        <f>CONCATENATE(MaterialsReactionsLab," - Mat&amp;Rxn Lab")</f>
        <v>Ch En 345 - Mat&amp;Rxn Lab</v>
      </c>
      <c r="E50" s="128">
        <v>0.5</v>
      </c>
      <c r="F50" s="64"/>
      <c r="G50" s="127" t="s">
        <v>120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35">
      <c r="A51" s="61"/>
      <c r="B51" s="62"/>
      <c r="C51" s="77" t="s">
        <v>131</v>
      </c>
      <c r="D51" s="127" t="s">
        <v>121</v>
      </c>
      <c r="E51" s="128">
        <v>3.5</v>
      </c>
      <c r="F51" s="64"/>
      <c r="G51" s="127" t="s">
        <v>120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35">
      <c r="A52" s="61"/>
      <c r="B52" s="62"/>
      <c r="C52" s="79"/>
      <c r="D52" s="130" t="str">
        <f>Civilization2Art</f>
        <v>Civ 2/Art</v>
      </c>
      <c r="E52" s="131">
        <v>3</v>
      </c>
      <c r="F52" s="64"/>
      <c r="G52" s="130" t="str">
        <f>RelElec1</f>
        <v>Rel Elec 1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35">
      <c r="A53" s="61"/>
      <c r="B53" s="62"/>
      <c r="C53" s="79"/>
      <c r="D53" s="129"/>
      <c r="E53" s="129"/>
      <c r="F53" s="64"/>
      <c r="G53" s="130" t="str">
        <f>RelElec2</f>
        <v>Rel Elec 2</v>
      </c>
      <c r="H53" s="131">
        <v>2</v>
      </c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35">
      <c r="A54" s="61"/>
      <c r="B54" s="62"/>
      <c r="C54" s="79"/>
      <c r="D54" s="129"/>
      <c r="E54" s="129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3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35">
      <c r="A56" s="75" t="s">
        <v>119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3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35">
      <c r="A58" s="61"/>
      <c r="B58" s="62"/>
      <c r="C58" s="78"/>
      <c r="D58" s="82" t="s">
        <v>117</v>
      </c>
      <c r="E58" s="83">
        <f>SUM(E48:E57)</f>
        <v>12</v>
      </c>
      <c r="F58" s="64"/>
      <c r="G58" s="82" t="s">
        <v>117</v>
      </c>
      <c r="H58" s="83">
        <f>SUM(H48:H57)</f>
        <v>13.5</v>
      </c>
      <c r="I58" s="64"/>
      <c r="J58" s="82" t="s">
        <v>117</v>
      </c>
      <c r="K58" s="83">
        <f>SUM(K48:K57)</f>
        <v>0</v>
      </c>
      <c r="L58" s="64"/>
      <c r="M58" s="82" t="s">
        <v>117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3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35">
      <c r="A60" s="61"/>
      <c r="B60" s="62"/>
      <c r="C60" s="78"/>
      <c r="D60" s="181" t="s">
        <v>240</v>
      </c>
      <c r="E60" s="182"/>
      <c r="F60" s="64"/>
      <c r="G60" s="181" t="s">
        <v>239</v>
      </c>
      <c r="H60" s="182"/>
      <c r="I60" s="64"/>
      <c r="J60" s="181" t="s">
        <v>237</v>
      </c>
      <c r="K60" s="182"/>
      <c r="L60" s="64"/>
      <c r="M60" s="181" t="s">
        <v>238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35">
      <c r="A61" s="61"/>
      <c r="B61" s="62"/>
      <c r="C61" s="78"/>
      <c r="D61" s="127" t="str">
        <f>CONCATENATE(Control," - Control")</f>
        <v>Ch En 436 - Control</v>
      </c>
      <c r="E61" s="128">
        <v>3</v>
      </c>
      <c r="F61" s="64"/>
      <c r="G61" s="127" t="str">
        <f>CONCATENATE(PlantDesign," - PlantDesign")</f>
        <v>Ch En 451 - PlantDesign</v>
      </c>
      <c r="H61" s="128">
        <v>4</v>
      </c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35">
      <c r="A62" s="61"/>
      <c r="B62" s="62"/>
      <c r="C62" s="78"/>
      <c r="D62" s="127" t="str">
        <f>CONCATENATE(Separations," - Separations")</f>
        <v>Ch En 476 - Separations</v>
      </c>
      <c r="E62" s="128">
        <v>3</v>
      </c>
      <c r="F62" s="64"/>
      <c r="G62" s="127" t="s">
        <v>276</v>
      </c>
      <c r="H62" s="128">
        <v>3</v>
      </c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35">
      <c r="A63" s="61"/>
      <c r="B63" s="62"/>
      <c r="C63" s="78"/>
      <c r="D63" s="127" t="str">
        <f>CONCATENATE(SepControlLab," - Sep&amp;Con Lab")</f>
        <v>Ch En 445 - Sep&amp;Con Lab</v>
      </c>
      <c r="E63" s="128">
        <v>0.5</v>
      </c>
      <c r="F63" s="64"/>
      <c r="G63" s="127" t="s">
        <v>120</v>
      </c>
      <c r="H63" s="128">
        <v>3</v>
      </c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35">
      <c r="A64" s="75" t="s">
        <v>118</v>
      </c>
      <c r="B64" s="80"/>
      <c r="C64" s="81"/>
      <c r="D64" s="130" t="str">
        <f>Lett</f>
        <v>Lett/GCA</v>
      </c>
      <c r="E64" s="131">
        <v>3</v>
      </c>
      <c r="F64" s="64"/>
      <c r="G64" s="130" t="str">
        <f>RelElec3</f>
        <v>Rel Elec 3</v>
      </c>
      <c r="H64" s="131">
        <v>2</v>
      </c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35">
      <c r="A65" s="61"/>
      <c r="B65" s="62"/>
      <c r="C65" s="78"/>
      <c r="D65" s="130" t="str">
        <f>AmerHer</f>
        <v>A Htg 100</v>
      </c>
      <c r="E65" s="131">
        <v>3</v>
      </c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35">
      <c r="A66" s="61"/>
      <c r="B66" s="62"/>
      <c r="C66" s="78"/>
      <c r="D66" s="65"/>
      <c r="E66" s="14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3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3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3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3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35">
      <c r="A71" s="191" t="s">
        <v>278</v>
      </c>
      <c r="B71" s="191"/>
      <c r="C71" s="192"/>
      <c r="D71" s="82" t="s">
        <v>117</v>
      </c>
      <c r="E71" s="83">
        <f>SUM(E61:E70)</f>
        <v>12.5</v>
      </c>
      <c r="F71" s="64"/>
      <c r="G71" s="82" t="s">
        <v>117</v>
      </c>
      <c r="H71" s="83">
        <f>SUM(H61:H70)</f>
        <v>12</v>
      </c>
      <c r="I71" s="64"/>
      <c r="J71" s="82" t="s">
        <v>117</v>
      </c>
      <c r="K71" s="83">
        <f>SUM(K61:K70)</f>
        <v>0</v>
      </c>
      <c r="L71" s="64"/>
      <c r="M71" s="82" t="s">
        <v>117</v>
      </c>
      <c r="N71" s="83">
        <f>SUM(N61:N70)</f>
        <v>0</v>
      </c>
      <c r="O71" s="63"/>
      <c r="P71" s="82" t="s">
        <v>117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35">
      <c r="A72" s="185" t="s">
        <v>277</v>
      </c>
      <c r="B72" s="185"/>
      <c r="C72" s="186"/>
      <c r="D72" s="152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35">
      <c r="A73" s="154" t="s">
        <v>280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35">
      <c r="A74" s="154" t="s">
        <v>279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3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3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3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3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3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3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3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3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3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3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3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3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3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3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3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3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3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3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3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3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3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3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3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3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3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3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3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3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3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3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61</vt:i4>
      </vt:variant>
    </vt:vector>
  </HeadingPairs>
  <TitlesOfParts>
    <vt:vector size="69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StudentSuccess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Lavdie Huff</cp:lastModifiedBy>
  <cp:lastPrinted>2019-08-12T19:16:59Z</cp:lastPrinted>
  <dcterms:created xsi:type="dcterms:W3CDTF">2010-05-14T17:45:48Z</dcterms:created>
  <dcterms:modified xsi:type="dcterms:W3CDTF">2025-09-19T21:14:56Z</dcterms:modified>
</cp:coreProperties>
</file>