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avdie\Box\"/>
    </mc:Choice>
  </mc:AlternateContent>
  <xr:revisionPtr revIDLastSave="0" documentId="13_ncr:1_{833D138A-E2B4-4DEE-8F9E-42C37046CA0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Core'!$E$34</definedName>
    <definedName name="Art">'University Core'!$E$67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Core'!$E$58</definedName>
    <definedName name="Civilization2Art">'University Core'!$E$73</definedName>
    <definedName name="Civlization2Lett">'University Core'!$E$63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Core'!$E$14</definedName>
    <definedName name="Fluids">'ChE-Requirements'!$E$51</definedName>
    <definedName name="FoundationsOfRestoration">'University Core'!$E$15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Core'!$E$16</definedName>
    <definedName name="Lett">'University Core'!$E$77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Core'!$E$21</definedName>
    <definedName name="RelElec2">'University Core'!$E$22</definedName>
    <definedName name="RelElec3">'University Core'!$E$23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StudentSuccess">'University Core'!$E$28</definedName>
    <definedName name="TeachingsDoctrinesBofM">'University Core'!$E$17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17" l="1"/>
  <c r="G13" i="17"/>
  <c r="G38" i="17"/>
  <c r="D39" i="17"/>
  <c r="D13" i="17"/>
  <c r="D40" i="13"/>
  <c r="J23" i="13"/>
  <c r="D14" i="13"/>
  <c r="D14" i="16"/>
  <c r="A68" i="5"/>
  <c r="D41" i="16"/>
  <c r="F2" i="6"/>
  <c r="D1" i="5"/>
  <c r="A2" i="15"/>
  <c r="A2" i="1"/>
  <c r="D65" i="17" l="1"/>
  <c r="D64" i="17"/>
  <c r="D53" i="13"/>
  <c r="D54" i="16"/>
  <c r="D53" i="16"/>
  <c r="D25" i="17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G52" i="16"/>
  <c r="D52" i="16"/>
  <c r="D50" i="16"/>
  <c r="D49" i="16"/>
  <c r="G48" i="16"/>
  <c r="D48" i="16"/>
  <c r="N45" i="16"/>
  <c r="K45" i="16"/>
  <c r="H45" i="16"/>
  <c r="G40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K1" i="16" l="1"/>
  <c r="Q71" i="13" l="1"/>
  <c r="N71" i="13"/>
  <c r="K71" i="13"/>
  <c r="N58" i="13"/>
  <c r="K58" i="13"/>
  <c r="H58" i="13"/>
  <c r="E58" i="13"/>
  <c r="J24" i="13"/>
  <c r="G52" i="13"/>
  <c r="D50" i="13"/>
  <c r="D48" i="13"/>
  <c r="G48" i="13"/>
  <c r="N45" i="13"/>
  <c r="K45" i="13"/>
  <c r="H45" i="13"/>
  <c r="E45" i="13"/>
  <c r="G40" i="13"/>
  <c r="G39" i="13"/>
  <c r="D39" i="13"/>
  <c r="G38" i="13"/>
  <c r="D37" i="13"/>
  <c r="G36" i="13"/>
  <c r="D35" i="13"/>
  <c r="G35" i="13"/>
  <c r="J22" i="13"/>
  <c r="N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95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E58" i="5" l="1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E92" i="6"/>
  <c r="E91" i="6"/>
  <c r="E52" i="6"/>
  <c r="E46" i="6"/>
  <c r="E49" i="6"/>
</calcChain>
</file>

<file path=xl/sharedStrings.xml><?xml version="1.0" encoding="utf-8"?>
<sst xmlns="http://schemas.openxmlformats.org/spreadsheetml/2006/main" count="842" uniqueCount="326">
  <si>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</si>
  <si>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</si>
  <si>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</si>
  <si>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</si>
  <si>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</si>
  <si>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</si>
  <si>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</si>
  <si>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</si>
  <si>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</si>
  <si>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</si>
  <si>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</si>
  <si>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</si>
  <si>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</si>
  <si>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</si>
  <si>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</si>
  <si>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</si>
  <si>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</si>
  <si>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</si>
  <si>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</si>
  <si>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</si>
  <si>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</si>
  <si>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</si>
  <si>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</si>
  <si>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</si>
  <si>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</si>
  <si>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</si>
  <si>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</si>
  <si>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</si>
  <si>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</si>
  <si>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</si>
  <si>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</si>
  <si>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</si>
  <si>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</si>
  <si>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</si>
  <si>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</si>
  <si>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</si>
  <si>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</si>
  <si>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</si>
  <si>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</si>
  <si>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</si>
  <si>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</si>
  <si>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</si>
  <si>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</si>
  <si>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</si>
  <si>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</si>
  <si>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</si>
  <si>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</si>
  <si>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</si>
  <si>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</si>
  <si>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</si>
  <si>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</si>
  <si>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</si>
  <si>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</si>
  <si>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</si>
  <si>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</si>
  <si>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</si>
  <si>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</si>
  <si>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</si>
  <si>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</si>
  <si>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</si>
  <si>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</si>
  <si>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</si>
  <si>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</si>
  <si>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</si>
  <si>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</si>
  <si>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</si>
  <si>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</si>
  <si>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</si>
  <si>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</si>
  <si>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</si>
  <si>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</si>
  <si>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</si>
  <si>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</si>
  <si>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</si>
  <si>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</si>
  <si>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</si>
  <si>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</si>
  <si>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</si>
  <si>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</si>
  <si>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</si>
  <si>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</si>
  <si>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</si>
  <si>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</si>
  <si>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</si>
  <si>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</si>
  <si>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</si>
  <si>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</si>
  <si>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</si>
  <si>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</si>
  <si>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</si>
  <si>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</si>
  <si>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</si>
  <si>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</si>
  <si>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</si>
  <si>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</si>
  <si>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</si>
  <si>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</si>
  <si>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</si>
  <si>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</si>
  <si>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</si>
  <si>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</si>
  <si>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</si>
  <si>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</si>
  <si>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</si>
  <si>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</si>
  <si>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</si>
  <si>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</si>
  <si>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</si>
  <si>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</si>
  <si>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</si>
  <si>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</si>
  <si>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</si>
  <si>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</si>
  <si>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</si>
  <si>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</si>
  <si>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</si>
  <si>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</si>
  <si>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</si>
  <si>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</si>
  <si>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</si>
  <si>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</si>
  <si>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</si>
  <si>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</si>
  <si>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</si>
  <si>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</si>
  <si>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</si>
  <si>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</si>
  <si>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</si>
  <si>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</si>
  <si>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</si>
  <si>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</si>
  <si>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</si>
  <si>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</si>
  <si>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</si>
  <si>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</si>
  <si>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</si>
  <si>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</si>
  <si>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</si>
  <si>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</si>
  <si>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</si>
  <si>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</si>
  <si>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</si>
  <si>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</si>
  <si>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</si>
  <si>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</si>
  <si>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</si>
  <si>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</si>
  <si>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</si>
  <si>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</si>
  <si>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</si>
  <si>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</si>
  <si>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</si>
  <si>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</si>
  <si>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</si>
  <si>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</si>
  <si>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</si>
  <si>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</si>
  <si>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</si>
  <si>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</si>
  <si>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</si>
  <si>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</si>
  <si>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</si>
  <si>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</si>
  <si>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</si>
  <si>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</si>
  <si>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</si>
  <si>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</si>
  <si>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</si>
  <si>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</si>
  <si>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</si>
  <si>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</si>
  <si>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</si>
  <si>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</si>
  <si>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</si>
  <si>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</si>
  <si>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</si>
  <si>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</si>
  <si>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</si>
  <si>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</si>
  <si>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</si>
  <si>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</si>
  <si>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</si>
  <si>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</si>
  <si>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</si>
  <si>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</si>
  <si>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</si>
  <si>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</si>
  <si>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</si>
  <si>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</si>
  <si>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</si>
  <si>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</si>
  <si>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</si>
  <si>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</si>
  <si>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</si>
  <si>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</si>
  <si>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</si>
  <si>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</si>
  <si>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</si>
  <si>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</si>
  <si>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</si>
  <si>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</si>
  <si>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</si>
  <si>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</si>
  <si>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</si>
  <si>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</si>
  <si>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</si>
  <si>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</si>
  <si>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</si>
  <si>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</si>
  <si>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</si>
  <si>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</si>
  <si>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</si>
  <si>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</si>
  <si>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</si>
  <si>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</si>
  <si>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</si>
  <si>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</si>
  <si>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</si>
  <si>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</si>
  <si>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</si>
  <si>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</si>
  <si>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</si>
  <si>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</si>
  <si>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</si>
  <si>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</si>
  <si>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</si>
  <si>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</si>
  <si>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</si>
  <si>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</si>
  <si>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</si>
  <si>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</si>
  <si>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 xml:space="preserve">The university counts other options for Biology, but only those listed may count towards the </t>
  </si>
  <si>
    <t>BS chemical engineering requirement.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</si>
  <si>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</si>
  <si>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</si>
  <si>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</si>
  <si>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</si>
  <si>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</si>
  <si>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</si>
  <si>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</si>
  <si>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</si>
  <si>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</si>
  <si>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</si>
  <si>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</si>
  <si>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</si>
  <si>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</si>
  <si>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</si>
  <si>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</si>
  <si>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</si>
  <si>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</si>
  <si>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</si>
  <si>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</si>
  <si>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</si>
  <si>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</si>
  <si>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</si>
  <si>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</si>
  <si>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</si>
  <si>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</si>
  <si>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</si>
  <si>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</si>
  <si>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</si>
  <si>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</si>
  <si>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</si>
  <si>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</si>
  <si>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</si>
  <si>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</si>
  <si>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</si>
  <si>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</si>
  <si>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</si>
  <si>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</si>
  <si>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</si>
  <si>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</si>
  <si>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</si>
  <si>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</si>
  <si>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</si>
  <si>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</si>
  <si>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</si>
  <si>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</si>
  <si>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</si>
  <si>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</si>
  <si>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</si>
  <si>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</si>
  <si>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</si>
  <si>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</si>
  <si>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8 Semesters</t>
  </si>
  <si>
    <t>Math 213</t>
  </si>
  <si>
    <t>Or 213, 314, 334</t>
  </si>
  <si>
    <t>Principles of Chemistry 1</t>
  </si>
  <si>
    <t>Principles of Chemistry 2</t>
  </si>
  <si>
    <t>General College Chemistry 1 with Lab (Integrated)</t>
  </si>
  <si>
    <t>General College Chemistry 2</t>
  </si>
  <si>
    <t>4-7 hours of the 13 ENG/EMSB elective hours must involve EPSEL/INNOV‡</t>
  </si>
  <si>
    <t>Complete 4 hours of approved advanced (300-level or above) EMSB† course work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</si>
  <si>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</si>
  <si>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</si>
  <si>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</si>
  <si>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</si>
  <si>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r>
      <t>3 Credits</t>
    </r>
    <r>
      <rPr>
        <vertAlign val="superscript"/>
        <sz val="11"/>
        <color theme="1"/>
        <rFont val="Calibri"/>
        <family val="2"/>
        <scheme val="minor"/>
      </rPr>
      <t>8</t>
    </r>
  </si>
  <si>
    <t xml:space="preserve">8. As explained on the "University Core" sheet, students can fulfill Civ 2, Art, Lett, and GCA by taking only two courses, but this is not required. Students can </t>
  </si>
  <si>
    <t xml:space="preserve">    use any combination of courses listed in the offical catalog. Talk to Lavdie Huff about other options if you have questions.</t>
  </si>
  <si>
    <t>Wrtg 316</t>
  </si>
  <si>
    <t>Bio 130**, MMBio 221, MMBio 240, or PDBio 120</t>
  </si>
  <si>
    <r>
      <t xml:space="preserve">Bio 100 is also approved but this course is introductory and is </t>
    </r>
    <r>
      <rPr>
        <b/>
        <i/>
        <sz val="10"/>
        <rFont val="Arial"/>
        <family val="2"/>
      </rPr>
      <t>not</t>
    </r>
    <r>
      <rPr>
        <sz val="10"/>
        <rFont val="Arial"/>
        <family val="2"/>
      </rPr>
      <t xml:space="preserve"> recommended for students with </t>
    </r>
    <r>
      <rPr>
        <b/>
        <i/>
        <sz val="10"/>
        <rFont val="Arial"/>
        <family val="2"/>
      </rPr>
      <t>any</t>
    </r>
    <r>
      <rPr>
        <sz val="10"/>
        <rFont val="Arial"/>
        <family val="2"/>
      </rPr>
      <t xml:space="preserve"> biology experience</t>
    </r>
  </si>
  <si>
    <t xml:space="preserve">in high school. 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</si>
  <si>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</si>
  <si>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advisor about their course scheduling.</t>
    </r>
  </si>
  <si>
    <r>
      <t xml:space="preserve">1. Bio 130, MMBio 221, MMBio 240, or CellBio 120.  Bio 100 counts but is </t>
    </r>
    <r>
      <rPr>
        <b/>
        <sz val="11"/>
        <color theme="1"/>
        <rFont val="Calibri"/>
        <family val="2"/>
        <scheme val="minor"/>
      </rPr>
      <t>not recommended</t>
    </r>
    <r>
      <rPr>
        <sz val="11"/>
        <color theme="1"/>
        <rFont val="Calibri"/>
        <family val="2"/>
        <scheme val="minor"/>
      </rPr>
      <t>.</t>
    </r>
  </si>
  <si>
    <t>Fall 22</t>
  </si>
  <si>
    <t>2023-2024</t>
  </si>
  <si>
    <t>BYU Foundations for Student Success</t>
  </si>
  <si>
    <t>Univ 101</t>
  </si>
  <si>
    <t>4.</t>
  </si>
  <si>
    <t xml:space="preserve">5. </t>
  </si>
  <si>
    <t xml:space="preserve">Use Univ 101 to satistify this requirement. </t>
  </si>
  <si>
    <t>No additional course required for Civ 1 if Univ 101 is used here.</t>
  </si>
  <si>
    <t>• CellBio 120</t>
  </si>
  <si>
    <t>Courses in Red, Italicized font double count with major requirements</t>
  </si>
  <si>
    <t>This document oulines the optimal path to graduation with the maximum amount of double counting.</t>
  </si>
  <si>
    <t>BYU Foundations for Student Success  (double count as Civ 1; see below)</t>
  </si>
  <si>
    <t>Optimal Chemical Engineering Flow Chart (Eight Semesters)</t>
  </si>
  <si>
    <t>Optimal Chemical Engineering Flow Chart (Eight Semesters, Two Terms)</t>
  </si>
  <si>
    <t>7 Credits</t>
  </si>
  <si>
    <t>9. Counts as Civilization 1</t>
  </si>
  <si>
    <r>
      <t>2 Credits</t>
    </r>
    <r>
      <rPr>
        <vertAlign val="superscript"/>
        <sz val="11"/>
        <color theme="1"/>
        <rFont val="Calibri"/>
        <family val="2"/>
        <scheme val="minor"/>
      </rPr>
      <t>9</t>
    </r>
  </si>
  <si>
    <t>Last Revised: 23 Feb 2024</t>
  </si>
  <si>
    <t>Stat 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</si>
</sst>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2" fillId="0" borderId="0" xfId="1" applyFont="1"/>
    <xf numFmtId="0" fontId="3" fillId="0" borderId="0" xfId="1" applyFont="1"/>
    <xf numFmtId="0" fontId="3" fillId="2" borderId="4" xfId="1" quotePrefix="1" applyFont="1" applyFill="1" applyBorder="1"/>
    <xf numFmtId="0" fontId="3" fillId="2" borderId="0" xfId="1" applyFont="1" applyFill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/>
    <xf numFmtId="0" fontId="13" fillId="14" borderId="0" xfId="1" applyFont="1" applyFill="1" applyAlignment="1">
      <alignment horizontal="center"/>
    </xf>
    <xf numFmtId="0" fontId="11" fillId="14" borderId="0" xfId="1" applyFont="1" applyFill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/>
    <xf numFmtId="0" fontId="22" fillId="9" borderId="0" xfId="1" applyFont="1" applyFill="1"/>
    <xf numFmtId="0" fontId="22" fillId="7" borderId="0" xfId="1" applyFont="1" applyFill="1"/>
    <xf numFmtId="0" fontId="23" fillId="7" borderId="0" xfId="1" applyFont="1" applyFill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/>
    <xf numFmtId="0" fontId="26" fillId="5" borderId="0" xfId="1" applyFont="1" applyFill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1" applyFont="1"/>
    <xf numFmtId="0" fontId="29" fillId="0" borderId="17" xfId="1" applyFont="1" applyBorder="1" applyAlignment="1">
      <alignment vertical="center"/>
    </xf>
    <xf numFmtId="0" fontId="7" fillId="4" borderId="14" xfId="1" applyFont="1" applyFill="1" applyBorder="1"/>
    <xf numFmtId="0" fontId="27" fillId="0" borderId="0" xfId="0" applyFont="1" applyAlignment="1">
      <alignment horizontal="left" vertical="center"/>
    </xf>
    <xf numFmtId="0" fontId="31" fillId="0" borderId="0" xfId="0" applyFont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/>
    <xf numFmtId="164" fontId="3" fillId="7" borderId="0" xfId="1" applyNumberFormat="1" applyFont="1" applyFill="1"/>
    <xf numFmtId="164" fontId="3" fillId="5" borderId="0" xfId="1" applyNumberFormat="1" applyFont="1" applyFill="1"/>
    <xf numFmtId="164" fontId="3" fillId="8" borderId="0" xfId="1" applyNumberFormat="1" applyFont="1" applyFill="1"/>
    <xf numFmtId="0" fontId="3" fillId="0" borderId="0" xfId="1" applyFont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Alignment="1">
      <alignment horizontal="right"/>
    </xf>
    <xf numFmtId="0" fontId="7" fillId="8" borderId="0" xfId="1" applyFont="1" applyFill="1"/>
    <xf numFmtId="0" fontId="36" fillId="3" borderId="0" xfId="1" applyFont="1" applyFill="1"/>
    <xf numFmtId="0" fontId="7" fillId="3" borderId="0" xfId="1" applyFont="1" applyFill="1"/>
    <xf numFmtId="0" fontId="20" fillId="0" borderId="0" xfId="0" applyFont="1" applyAlignment="1">
      <alignment textRotation="90"/>
    </xf>
    <xf numFmtId="0" fontId="7" fillId="0" borderId="17" xfId="1" applyFont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9" fillId="0" borderId="0" xfId="1" applyFont="1"/>
    <xf numFmtId="0" fontId="1" fillId="0" borderId="16" xfId="1" applyBorder="1" applyAlignment="1">
      <alignment horizontal="center"/>
    </xf>
    <xf numFmtId="17" fontId="3" fillId="0" borderId="0" xfId="1" applyNumberFormat="1" applyFont="1"/>
    <xf numFmtId="0" fontId="6" fillId="8" borderId="0" xfId="1" applyFont="1" applyFill="1"/>
    <xf numFmtId="0" fontId="3" fillId="0" borderId="0" xfId="2" applyFont="1" applyFill="1" applyAlignment="1" applyProtection="1">
      <alignment horizontal="left"/>
    </xf>
    <xf numFmtId="0" fontId="3" fillId="0" borderId="0" xfId="1" applyFont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3" fillId="5" borderId="0" xfId="2" applyFont="1" applyFill="1" applyAlignment="1" applyProtection="1">
      <alignment horizontal="center"/>
    </xf>
    <xf numFmtId="0" fontId="21" fillId="0" borderId="0" xfId="0" applyFont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0" xfId="0" applyFont="1" applyAlignment="1">
      <alignment horizontal="left" textRotation="90"/>
    </xf>
    <xf numFmtId="0" fontId="20" fillId="0" borderId="2" xfId="0" applyFont="1" applyBorder="1" applyAlignment="1">
      <alignment horizontal="left" textRotation="90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" fillId="0" borderId="0" xfId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164" fontId="16" fillId="0" borderId="0" xfId="1" applyNumberFormat="1" applyFont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57</xdr:row>
      <xdr:rowOff>104774</xdr:rowOff>
    </xdr:from>
    <xdr:to>
      <xdr:col>18</xdr:col>
      <xdr:colOff>457200</xdr:colOff>
      <xdr:row>85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547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="0" i="0" u="none" strike="noStrike" baseline="0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courses listed above are only suggestions.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Students may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use any combination of courses listed in the offical catalog to fulfill the requirements. Talk to Lavdie Huff about other options if you have questions.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endParaRPr lang="en-US" sz="1200">
            <a:solidFill>
              <a:schemeClr val="accent1">
                <a:lumMod val="75000"/>
              </a:schemeClr>
            </a:solidFill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110998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167900</xdr:colOff>
      <xdr:row>28</xdr:row>
      <xdr:rowOff>1819</xdr:rowOff>
    </xdr:from>
    <xdr:to>
      <xdr:col>2</xdr:col>
      <xdr:colOff>129090</xdr:colOff>
      <xdr:row>28</xdr:row>
      <xdr:rowOff>279314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7900" y="6072419"/>
          <a:ext cx="1326440" cy="27749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244100</xdr:colOff>
      <xdr:row>25</xdr:row>
      <xdr:rowOff>14194</xdr:rowOff>
    </xdr:from>
    <xdr:to>
      <xdr:col>10</xdr:col>
      <xdr:colOff>110040</xdr:colOff>
      <xdr:row>25</xdr:row>
      <xdr:rowOff>285339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6168650" y="5443444"/>
          <a:ext cx="1323265" cy="27114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7844</xdr:rowOff>
    </xdr:from>
    <xdr:to>
      <xdr:col>4</xdr:col>
      <xdr:colOff>128251</xdr:colOff>
      <xdr:row>25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Biology</a:t>
          </a:r>
        </a:p>
      </xdr:txBody>
    </xdr:sp>
    <xdr:clientData/>
  </xdr:twoCellAnchor>
  <xdr:twoCellAnchor>
    <xdr:from>
      <xdr:col>2</xdr:col>
      <xdr:colOff>259135</xdr:colOff>
      <xdr:row>28</xdr:row>
      <xdr:rowOff>11344</xdr:rowOff>
    </xdr:from>
    <xdr:to>
      <xdr:col>4</xdr:col>
      <xdr:colOff>128251</xdr:colOff>
      <xdr:row>28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25</xdr:row>
      <xdr:rowOff>7844</xdr:rowOff>
    </xdr:from>
    <xdr:to>
      <xdr:col>6</xdr:col>
      <xdr:colOff>127691</xdr:colOff>
      <xdr:row>25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7844</xdr:rowOff>
    </xdr:from>
    <xdr:to>
      <xdr:col>8</xdr:col>
      <xdr:colOff>130772</xdr:colOff>
      <xdr:row>25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28</xdr:row>
      <xdr:rowOff>11344</xdr:rowOff>
    </xdr:from>
    <xdr:to>
      <xdr:col>8</xdr:col>
      <xdr:colOff>130772</xdr:colOff>
      <xdr:row>28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Econ 110</a:t>
          </a:r>
        </a:p>
      </xdr:txBody>
    </xdr:sp>
    <xdr:clientData/>
  </xdr:twoCellAnchor>
  <xdr:twoCellAnchor>
    <xdr:from>
      <xdr:col>10</xdr:col>
      <xdr:colOff>261237</xdr:colOff>
      <xdr:row>25</xdr:row>
      <xdr:rowOff>7844</xdr:rowOff>
    </xdr:from>
    <xdr:to>
      <xdr:col>12</xdr:col>
      <xdr:colOff>130353</xdr:colOff>
      <xdr:row>25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11344</xdr:rowOff>
    </xdr:from>
    <xdr:to>
      <xdr:col>12</xdr:col>
      <xdr:colOff>130353</xdr:colOff>
      <xdr:row>28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7844</xdr:rowOff>
    </xdr:from>
    <xdr:to>
      <xdr:col>14</xdr:col>
      <xdr:colOff>127413</xdr:colOff>
      <xdr:row>25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28</xdr:row>
      <xdr:rowOff>11344</xdr:rowOff>
    </xdr:from>
    <xdr:to>
      <xdr:col>14</xdr:col>
      <xdr:colOff>127413</xdr:colOff>
      <xdr:row>28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38100</xdr:rowOff>
    </xdr:from>
    <xdr:to>
      <xdr:col>0</xdr:col>
      <xdr:colOff>200025</xdr:colOff>
      <xdr:row>38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37</xdr:row>
      <xdr:rowOff>19051</xdr:rowOff>
    </xdr:from>
    <xdr:to>
      <xdr:col>7</xdr:col>
      <xdr:colOff>800101</xdr:colOff>
      <xdr:row>37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38</xdr:row>
      <xdr:rowOff>27044</xdr:rowOff>
    </xdr:from>
    <xdr:to>
      <xdr:col>7</xdr:col>
      <xdr:colOff>785814</xdr:colOff>
      <xdr:row>38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39</xdr:row>
      <xdr:rowOff>28575</xdr:rowOff>
    </xdr:from>
    <xdr:to>
      <xdr:col>7</xdr:col>
      <xdr:colOff>838201</xdr:colOff>
      <xdr:row>39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76200</xdr:colOff>
      <xdr:row>39</xdr:row>
      <xdr:rowOff>28575</xdr:rowOff>
    </xdr:from>
    <xdr:to>
      <xdr:col>0</xdr:col>
      <xdr:colOff>200025</xdr:colOff>
      <xdr:row>39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23</xdr:row>
      <xdr:rowOff>0</xdr:rowOff>
    </xdr:from>
    <xdr:to>
      <xdr:col>15</xdr:col>
      <xdr:colOff>577850</xdr:colOff>
      <xdr:row>23</xdr:row>
      <xdr:rowOff>165100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5048250"/>
          <a:ext cx="1508125" cy="16510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22</xdr:row>
      <xdr:rowOff>63500</xdr:rowOff>
    </xdr:from>
    <xdr:to>
      <xdr:col>15</xdr:col>
      <xdr:colOff>444780</xdr:colOff>
      <xdr:row>23</xdr:row>
      <xdr:rowOff>107950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985135" y="491172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40</xdr:row>
      <xdr:rowOff>113249</xdr:rowOff>
    </xdr:from>
    <xdr:to>
      <xdr:col>7</xdr:col>
      <xdr:colOff>709612</xdr:colOff>
      <xdr:row>40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28</xdr:row>
      <xdr:rowOff>11344</xdr:rowOff>
    </xdr:from>
    <xdr:to>
      <xdr:col>16</xdr:col>
      <xdr:colOff>130586</xdr:colOff>
      <xdr:row>28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41</xdr:row>
      <xdr:rowOff>114300</xdr:rowOff>
    </xdr:from>
    <xdr:to>
      <xdr:col>7</xdr:col>
      <xdr:colOff>752475</xdr:colOff>
      <xdr:row>41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31</xdr:row>
      <xdr:rowOff>11206</xdr:rowOff>
    </xdr:from>
    <xdr:to>
      <xdr:col>12</xdr:col>
      <xdr:colOff>130353</xdr:colOff>
      <xdr:row>31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1047750</xdr:colOff>
      <xdr:row>20</xdr:row>
      <xdr:rowOff>161925</xdr:rowOff>
    </xdr:to>
    <xdr:cxnSp macro="">
      <xdr:nvCxnSpPr>
        <xdr:cNvPr id="138" name="AutoShape 11">
          <a:extLst>
            <a:ext uri="{FF2B5EF4-FFF2-40B4-BE49-F238E27FC236}">
              <a16:creationId xmlns:a16="http://schemas.microsoft.com/office/drawing/2014/main" id="{7A372E41-E63C-4787-B18A-053F19AD223D}"/>
            </a:ext>
          </a:extLst>
        </xdr:cNvPr>
        <xdr:cNvCxnSpPr>
          <a:cxnSpLocks noChangeShapeType="1"/>
          <a:stCxn id="73" idx="3"/>
        </xdr:cNvCxnSpPr>
      </xdr:nvCxnSpPr>
      <xdr:spPr bwMode="auto">
        <a:xfrm>
          <a:off x="4274596" y="4562476"/>
          <a:ext cx="1621379" cy="1904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1057275</xdr:colOff>
      <xdr:row>11</xdr:row>
      <xdr:rowOff>115757</xdr:rowOff>
    </xdr:from>
    <xdr:to>
      <xdr:col>8</xdr:col>
      <xdr:colOff>364010</xdr:colOff>
      <xdr:row>20</xdr:row>
      <xdr:rowOff>161925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D1B3C959-8E83-417B-A014-717146C43FBF}"/>
            </a:ext>
          </a:extLst>
        </xdr:cNvPr>
        <xdr:cNvCxnSpPr>
          <a:cxnSpLocks noChangeShapeType="1"/>
          <a:endCxn id="279" idx="2"/>
        </xdr:cNvCxnSpPr>
      </xdr:nvCxnSpPr>
      <xdr:spPr bwMode="auto">
        <a:xfrm flipV="1">
          <a:off x="5905500" y="2649407"/>
          <a:ext cx="383060" cy="1932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20</xdr:row>
      <xdr:rowOff>142876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22D72A2D-007A-408C-8B4A-1E04A4C67CD3}"/>
            </a:ext>
          </a:extLst>
        </xdr:cNvPr>
        <xdr:cNvCxnSpPr>
          <a:cxnSpLocks noChangeShapeType="1"/>
          <a:stCxn id="74" idx="3"/>
          <a:endCxn id="21" idx="2"/>
        </xdr:cNvCxnSpPr>
      </xdr:nvCxnSpPr>
      <xdr:spPr bwMode="auto">
        <a:xfrm flipV="1">
          <a:off x="2819354" y="2026536"/>
          <a:ext cx="363778" cy="25359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239209</xdr:rowOff>
    </xdr:from>
    <xdr:to>
      <xdr:col>13</xdr:col>
      <xdr:colOff>145429</xdr:colOff>
      <xdr:row>17</xdr:row>
      <xdr:rowOff>147898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8B81372F-E76C-4936-ACA1-3343709E1D5C}"/>
            </a:ext>
          </a:extLst>
        </xdr:cNvPr>
        <xdr:cNvCxnSpPr>
          <a:stCxn id="77" idx="3"/>
          <a:endCxn id="43" idx="3"/>
        </xdr:cNvCxnSpPr>
      </xdr:nvCxnSpPr>
      <xdr:spPr>
        <a:xfrm flipV="1">
          <a:off x="8840013" y="3401509"/>
          <a:ext cx="649441" cy="53733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15</xdr:row>
      <xdr:rowOff>76200</xdr:rowOff>
    </xdr:from>
    <xdr:to>
      <xdr:col>11</xdr:col>
      <xdr:colOff>104775</xdr:colOff>
      <xdr:row>20</xdr:row>
      <xdr:rowOff>182693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66378ED8-B98C-4D02-9552-6EDF75C2FFE2}"/>
            </a:ext>
          </a:extLst>
        </xdr:cNvPr>
        <xdr:cNvCxnSpPr/>
      </xdr:nvCxnSpPr>
      <xdr:spPr>
        <a:xfrm flipV="1">
          <a:off x="7391400" y="3524250"/>
          <a:ext cx="476250" cy="10780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104775</xdr:colOff>
      <xdr:row>15</xdr:row>
      <xdr:rowOff>76200</xdr:rowOff>
    </xdr:from>
    <xdr:to>
      <xdr:col>11</xdr:col>
      <xdr:colOff>781050</xdr:colOff>
      <xdr:row>15</xdr:row>
      <xdr:rowOff>76200</xdr:rowOff>
    </xdr:to>
    <xdr:sp macro="" textlink="">
      <xdr:nvSpPr>
        <xdr:cNvPr id="156" name="Line 9">
          <a:extLst>
            <a:ext uri="{FF2B5EF4-FFF2-40B4-BE49-F238E27FC236}">
              <a16:creationId xmlns:a16="http://schemas.microsoft.com/office/drawing/2014/main" id="{8B34955E-33D2-4596-80C9-D107734D6DF7}"/>
            </a:ext>
          </a:extLst>
        </xdr:cNvPr>
        <xdr:cNvSpPr>
          <a:spLocks noChangeShapeType="1"/>
        </xdr:cNvSpPr>
      </xdr:nvSpPr>
      <xdr:spPr bwMode="auto">
        <a:xfrm>
          <a:off x="7867650" y="3524250"/>
          <a:ext cx="6762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771525</xdr:colOff>
      <xdr:row>5</xdr:row>
      <xdr:rowOff>237222</xdr:rowOff>
    </xdr:from>
    <xdr:to>
      <xdr:col>13</xdr:col>
      <xdr:colOff>145429</xdr:colOff>
      <xdr:row>15</xdr:row>
      <xdr:rowOff>77918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BCB20598-9798-4C6E-AADE-DEE4CBBE1D9C}"/>
            </a:ext>
          </a:extLst>
        </xdr:cNvPr>
        <xdr:cNvCxnSpPr>
          <a:endCxn id="24" idx="3"/>
        </xdr:cNvCxnSpPr>
      </xdr:nvCxnSpPr>
      <xdr:spPr>
        <a:xfrm flipV="1">
          <a:off x="8534400" y="1513572"/>
          <a:ext cx="955054" cy="201239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218700</xdr:colOff>
      <xdr:row>25</xdr:row>
      <xdr:rowOff>1819</xdr:rowOff>
    </xdr:from>
    <xdr:to>
      <xdr:col>2</xdr:col>
      <xdr:colOff>179890</xdr:colOff>
      <xdr:row>25</xdr:row>
      <xdr:rowOff>282489</xdr:rowOff>
    </xdr:to>
    <xdr:sp macro="" textlink="StudentSuccess">
      <xdr:nvSpPr>
        <xdr:cNvPr id="2" name="Flowchart: Data 1">
          <a:extLst>
            <a:ext uri="{FF2B5EF4-FFF2-40B4-BE49-F238E27FC236}">
              <a16:creationId xmlns:a16="http://schemas.microsoft.com/office/drawing/2014/main" id="{A9EFB4D1-3BF3-4082-9DC6-ABC8711BA3F6}"/>
            </a:ext>
          </a:extLst>
        </xdr:cNvPr>
        <xdr:cNvSpPr/>
      </xdr:nvSpPr>
      <xdr:spPr>
        <a:xfrm>
          <a:off x="218700" y="5443769"/>
          <a:ext cx="1326440" cy="28067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8B842E0-0520-485A-97BE-921CCFBB4989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Univ 101</a:t>
          </a:fld>
          <a:endParaRPr lang="en-US" sz="800">
            <a:latin typeface="+mn-lt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3400</xdr:rowOff>
    </xdr:from>
    <xdr:to>
      <xdr:col>2</xdr:col>
      <xdr:colOff>129090</xdr:colOff>
      <xdr:row>28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783850</xdr:colOff>
      <xdr:row>28</xdr:row>
      <xdr:rowOff>11345</xdr:rowOff>
    </xdr:from>
    <xdr:to>
      <xdr:col>9</xdr:col>
      <xdr:colOff>367215</xdr:colOff>
      <xdr:row>28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5917825" y="606924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11345</xdr:rowOff>
    </xdr:from>
    <xdr:to>
      <xdr:col>4</xdr:col>
      <xdr:colOff>128251</xdr:colOff>
      <xdr:row>25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31</xdr:row>
      <xdr:rowOff>13793</xdr:rowOff>
    </xdr:from>
    <xdr:to>
      <xdr:col>5</xdr:col>
      <xdr:colOff>329404</xdr:colOff>
      <xdr:row>32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28</xdr:row>
      <xdr:rowOff>3400</xdr:rowOff>
    </xdr:from>
    <xdr:to>
      <xdr:col>5</xdr:col>
      <xdr:colOff>329124</xdr:colOff>
      <xdr:row>28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11345</xdr:rowOff>
    </xdr:from>
    <xdr:to>
      <xdr:col>8</xdr:col>
      <xdr:colOff>130772</xdr:colOff>
      <xdr:row>25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34</xdr:row>
      <xdr:rowOff>11341</xdr:rowOff>
    </xdr:from>
    <xdr:to>
      <xdr:col>5</xdr:col>
      <xdr:colOff>329404</xdr:colOff>
      <xdr:row>34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11345</xdr:rowOff>
    </xdr:from>
    <xdr:to>
      <xdr:col>12</xdr:col>
      <xdr:colOff>130353</xdr:colOff>
      <xdr:row>25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530318</xdr:colOff>
      <xdr:row>25</xdr:row>
      <xdr:rowOff>12925</xdr:rowOff>
    </xdr:from>
    <xdr:to>
      <xdr:col>10</xdr:col>
      <xdr:colOff>113684</xdr:colOff>
      <xdr:row>26</xdr:row>
      <xdr:rowOff>1495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6740618" y="5442175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31</xdr:row>
      <xdr:rowOff>13793</xdr:rowOff>
    </xdr:from>
    <xdr:to>
      <xdr:col>9</xdr:col>
      <xdr:colOff>329818</xdr:colOff>
      <xdr:row>32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11345</xdr:rowOff>
    </xdr:from>
    <xdr:to>
      <xdr:col>14</xdr:col>
      <xdr:colOff>127413</xdr:colOff>
      <xdr:row>25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41</xdr:row>
      <xdr:rowOff>38100</xdr:rowOff>
    </xdr:from>
    <xdr:to>
      <xdr:col>0</xdr:col>
      <xdr:colOff>200025</xdr:colOff>
      <xdr:row>41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40</xdr:row>
      <xdr:rowOff>19051</xdr:rowOff>
    </xdr:from>
    <xdr:to>
      <xdr:col>7</xdr:col>
      <xdr:colOff>800101</xdr:colOff>
      <xdr:row>40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41</xdr:row>
      <xdr:rowOff>27044</xdr:rowOff>
    </xdr:from>
    <xdr:to>
      <xdr:col>7</xdr:col>
      <xdr:colOff>785814</xdr:colOff>
      <xdr:row>41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42</xdr:row>
      <xdr:rowOff>28575</xdr:rowOff>
    </xdr:from>
    <xdr:to>
      <xdr:col>7</xdr:col>
      <xdr:colOff>838201</xdr:colOff>
      <xdr:row>42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76200</xdr:colOff>
      <xdr:row>42</xdr:row>
      <xdr:rowOff>28575</xdr:rowOff>
    </xdr:from>
    <xdr:to>
      <xdr:col>0</xdr:col>
      <xdr:colOff>200025</xdr:colOff>
      <xdr:row>42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43</xdr:row>
      <xdr:rowOff>113249</xdr:rowOff>
    </xdr:from>
    <xdr:to>
      <xdr:col>7</xdr:col>
      <xdr:colOff>709612</xdr:colOff>
      <xdr:row>43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25</xdr:row>
      <xdr:rowOff>11345</xdr:rowOff>
    </xdr:from>
    <xdr:to>
      <xdr:col>16</xdr:col>
      <xdr:colOff>130586</xdr:colOff>
      <xdr:row>25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44</xdr:row>
      <xdr:rowOff>114300</xdr:rowOff>
    </xdr:from>
    <xdr:to>
      <xdr:col>7</xdr:col>
      <xdr:colOff>752475</xdr:colOff>
      <xdr:row>44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3400</xdr:rowOff>
    </xdr:from>
    <xdr:to>
      <xdr:col>12</xdr:col>
      <xdr:colOff>130353</xdr:colOff>
      <xdr:row>28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13</xdr:row>
      <xdr:rowOff>85725</xdr:rowOff>
    </xdr:from>
    <xdr:to>
      <xdr:col>6</xdr:col>
      <xdr:colOff>523875</xdr:colOff>
      <xdr:row>20</xdr:row>
      <xdr:rowOff>146616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937F9C89-6742-4E3D-A499-51C0AE1EDED4}"/>
            </a:ext>
          </a:extLst>
        </xdr:cNvPr>
        <xdr:cNvCxnSpPr>
          <a:cxnSpLocks noChangeShapeType="1"/>
          <a:stCxn id="35" idx="3"/>
        </xdr:cNvCxnSpPr>
      </xdr:nvCxnSpPr>
      <xdr:spPr bwMode="auto">
        <a:xfrm flipV="1">
          <a:off x="4564638" y="3057525"/>
          <a:ext cx="521712" cy="15086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523876</xdr:colOff>
      <xdr:row>13</xdr:row>
      <xdr:rowOff>95250</xdr:rowOff>
    </xdr:from>
    <xdr:to>
      <xdr:col>8</xdr:col>
      <xdr:colOff>57150</xdr:colOff>
      <xdr:row>13</xdr:row>
      <xdr:rowOff>95250</xdr:rowOff>
    </xdr:to>
    <xdr:sp macro="" textlink="">
      <xdr:nvSpPr>
        <xdr:cNvPr id="144" name="Line 9">
          <a:extLst>
            <a:ext uri="{FF2B5EF4-FFF2-40B4-BE49-F238E27FC236}">
              <a16:creationId xmlns:a16="http://schemas.microsoft.com/office/drawing/2014/main" id="{109B5FD6-7873-4B3B-85A6-D1FD0A259EFF}"/>
            </a:ext>
          </a:extLst>
        </xdr:cNvPr>
        <xdr:cNvSpPr>
          <a:spLocks noChangeShapeType="1"/>
        </xdr:cNvSpPr>
      </xdr:nvSpPr>
      <xdr:spPr bwMode="auto">
        <a:xfrm>
          <a:off x="5086351" y="3067050"/>
          <a:ext cx="118109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57150</xdr:colOff>
      <xdr:row>8</xdr:row>
      <xdr:rowOff>113598</xdr:rowOff>
    </xdr:from>
    <xdr:to>
      <xdr:col>8</xdr:col>
      <xdr:colOff>654328</xdr:colOff>
      <xdr:row>13</xdr:row>
      <xdr:rowOff>95251</xdr:rowOff>
    </xdr:to>
    <xdr:cxnSp macro="">
      <xdr:nvCxnSpPr>
        <xdr:cNvPr id="145" name="AutoShape 11">
          <a:extLst>
            <a:ext uri="{FF2B5EF4-FFF2-40B4-BE49-F238E27FC236}">
              <a16:creationId xmlns:a16="http://schemas.microsoft.com/office/drawing/2014/main" id="{DF9E15C1-F56A-428A-B74E-D14B3B505029}"/>
            </a:ext>
          </a:extLst>
        </xdr:cNvPr>
        <xdr:cNvCxnSpPr>
          <a:cxnSpLocks noChangeShapeType="1"/>
          <a:stCxn id="144" idx="1"/>
          <a:endCxn id="102" idx="2"/>
        </xdr:cNvCxnSpPr>
      </xdr:nvCxnSpPr>
      <xdr:spPr bwMode="auto">
        <a:xfrm flipV="1">
          <a:off x="6267450" y="2018598"/>
          <a:ext cx="597178" cy="104845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523875</xdr:colOff>
      <xdr:row>22</xdr:row>
      <xdr:rowOff>174625</xdr:rowOff>
    </xdr:from>
    <xdr:to>
      <xdr:col>15</xdr:col>
      <xdr:colOff>574675</xdr:colOff>
      <xdr:row>23</xdr:row>
      <xdr:rowOff>149225</xdr:rowOff>
    </xdr:to>
    <xdr:grpSp>
      <xdr:nvGrpSpPr>
        <xdr:cNvPr id="149" name="Group 148">
          <a:extLst>
            <a:ext uri="{FF2B5EF4-FFF2-40B4-BE49-F238E27FC236}">
              <a16:creationId xmlns:a16="http://schemas.microsoft.com/office/drawing/2014/main" id="{734D5DF3-BDDD-4934-8B47-2774197291C8}"/>
            </a:ext>
          </a:extLst>
        </xdr:cNvPr>
        <xdr:cNvGrpSpPr/>
      </xdr:nvGrpSpPr>
      <xdr:grpSpPr>
        <a:xfrm>
          <a:off x="10439400" y="5032375"/>
          <a:ext cx="1508125" cy="165100"/>
          <a:chOff x="9747250" y="4410075"/>
          <a:chExt cx="1511300" cy="311150"/>
        </a:xfrm>
      </xdr:grpSpPr>
      <xdr:cxnSp macro="">
        <xdr:nvCxnSpPr>
          <xdr:cNvPr id="150" name="Straight Connector 149">
            <a:extLst>
              <a:ext uri="{FF2B5EF4-FFF2-40B4-BE49-F238E27FC236}">
                <a16:creationId xmlns:a16="http://schemas.microsoft.com/office/drawing/2014/main" id="{217DEAEE-7004-414B-8626-C9C5937BC3DA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Straight Connector 150">
            <a:extLst>
              <a:ext uri="{FF2B5EF4-FFF2-40B4-BE49-F238E27FC236}">
                <a16:creationId xmlns:a16="http://schemas.microsoft.com/office/drawing/2014/main" id="{387583F7-4135-40C0-9D7D-25398C3842DB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Straight Connector 151">
            <a:extLst>
              <a:ext uri="{FF2B5EF4-FFF2-40B4-BE49-F238E27FC236}">
                <a16:creationId xmlns:a16="http://schemas.microsoft.com/office/drawing/2014/main" id="{2768165D-2C0E-4ED7-91D4-6A9F5994DCF3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637935</xdr:colOff>
      <xdr:row>22</xdr:row>
      <xdr:rowOff>47625</xdr:rowOff>
    </xdr:from>
    <xdr:to>
      <xdr:col>15</xdr:col>
      <xdr:colOff>441605</xdr:colOff>
      <xdr:row>23</xdr:row>
      <xdr:rowOff>92075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3582871-7ABD-416F-BEF6-8A6FDB183682}"/>
            </a:ext>
          </a:extLst>
        </xdr:cNvPr>
        <xdr:cNvSpPr txBox="1"/>
      </xdr:nvSpPr>
      <xdr:spPr>
        <a:xfrm>
          <a:off x="10553460" y="49053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20</xdr:row>
      <xdr:rowOff>146616</xdr:rowOff>
    </xdr:to>
    <xdr:cxnSp macro="">
      <xdr:nvCxnSpPr>
        <xdr:cNvPr id="157" name="AutoShape 11">
          <a:extLst>
            <a:ext uri="{FF2B5EF4-FFF2-40B4-BE49-F238E27FC236}">
              <a16:creationId xmlns:a16="http://schemas.microsoft.com/office/drawing/2014/main" id="{779276B5-DAD5-46CC-91B8-31E781638D03}"/>
            </a:ext>
          </a:extLst>
        </xdr:cNvPr>
        <xdr:cNvCxnSpPr>
          <a:cxnSpLocks noChangeShapeType="1"/>
          <a:stCxn id="36" idx="3"/>
          <a:endCxn id="9" idx="2"/>
        </xdr:cNvCxnSpPr>
      </xdr:nvCxnSpPr>
      <xdr:spPr bwMode="auto">
        <a:xfrm flipV="1">
          <a:off x="2818626" y="2018598"/>
          <a:ext cx="654828" cy="25476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14</xdr:row>
      <xdr:rowOff>209550</xdr:rowOff>
    </xdr:from>
    <xdr:to>
      <xdr:col>11</xdr:col>
      <xdr:colOff>95250</xdr:colOff>
      <xdr:row>17</xdr:row>
      <xdr:rowOff>163643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8B41C70C-A6B0-498D-9C96-5A7662E659C3}"/>
            </a:ext>
          </a:extLst>
        </xdr:cNvPr>
        <xdr:cNvCxnSpPr/>
      </xdr:nvCxnSpPr>
      <xdr:spPr>
        <a:xfrm flipV="1">
          <a:off x="7953375" y="3371850"/>
          <a:ext cx="476250" cy="5827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95250</xdr:colOff>
      <xdr:row>14</xdr:row>
      <xdr:rowOff>209550</xdr:rowOff>
    </xdr:from>
    <xdr:to>
      <xdr:col>11</xdr:col>
      <xdr:colOff>800100</xdr:colOff>
      <xdr:row>14</xdr:row>
      <xdr:rowOff>228600</xdr:rowOff>
    </xdr:to>
    <xdr:sp macro="" textlink="">
      <xdr:nvSpPr>
        <xdr:cNvPr id="160" name="Line 9">
          <a:extLst>
            <a:ext uri="{FF2B5EF4-FFF2-40B4-BE49-F238E27FC236}">
              <a16:creationId xmlns:a16="http://schemas.microsoft.com/office/drawing/2014/main" id="{195B8A5B-BBF2-4B28-A0FA-1343F9BE79F5}"/>
            </a:ext>
          </a:extLst>
        </xdr:cNvPr>
        <xdr:cNvSpPr>
          <a:spLocks noChangeShapeType="1"/>
        </xdr:cNvSpPr>
      </xdr:nvSpPr>
      <xdr:spPr bwMode="auto">
        <a:xfrm>
          <a:off x="8429625" y="3371850"/>
          <a:ext cx="704850" cy="1905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800100</xdr:colOff>
      <xdr:row>5</xdr:row>
      <xdr:rowOff>238125</xdr:rowOff>
    </xdr:from>
    <xdr:to>
      <xdr:col>13</xdr:col>
      <xdr:colOff>154954</xdr:colOff>
      <xdr:row>14</xdr:row>
      <xdr:rowOff>209550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917D974F-78CE-4264-890E-D79399F447FB}"/>
            </a:ext>
          </a:extLst>
        </xdr:cNvPr>
        <xdr:cNvCxnSpPr/>
      </xdr:nvCxnSpPr>
      <xdr:spPr>
        <a:xfrm flipV="1">
          <a:off x="9134475" y="1514475"/>
          <a:ext cx="936004" cy="185737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211303</xdr:colOff>
      <xdr:row>25</xdr:row>
      <xdr:rowOff>2681</xdr:rowOff>
    </xdr:from>
    <xdr:to>
      <xdr:col>2</xdr:col>
      <xdr:colOff>172493</xdr:colOff>
      <xdr:row>25</xdr:row>
      <xdr:rowOff>283351</xdr:rowOff>
    </xdr:to>
    <xdr:sp macro="" textlink="StudentSuccess">
      <xdr:nvSpPr>
        <xdr:cNvPr id="73" name="Flowchart: Data 72">
          <a:extLst>
            <a:ext uri="{FF2B5EF4-FFF2-40B4-BE49-F238E27FC236}">
              <a16:creationId xmlns:a16="http://schemas.microsoft.com/office/drawing/2014/main" id="{CB5EB816-176E-4E50-9A94-2077CBA9F9D1}"/>
            </a:ext>
          </a:extLst>
        </xdr:cNvPr>
        <xdr:cNvSpPr/>
      </xdr:nvSpPr>
      <xdr:spPr>
        <a:xfrm>
          <a:off x="211303" y="5431931"/>
          <a:ext cx="1323265" cy="28067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8B842E0-0520-485A-97BE-921CCFBB4989}" type="TxLink">
            <a:rPr lang="en-US" sz="1050" b="0" i="0" u="none" strike="noStrike">
              <a:solidFill>
                <a:srgbClr val="000000"/>
              </a:solidFill>
              <a:latin typeface="+mn-lt"/>
              <a:cs typeface="Arial"/>
            </a:rPr>
            <a:pPr algn="ctr"/>
            <a:t>Univ 101</a:t>
          </a:fld>
          <a:endParaRPr lang="en-US" sz="800">
            <a:latin typeface="+mn-lt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- Students delay/drop Ch En 311 and cannot take Ch En 376.</a:t>
          </a:r>
          <a:endParaRPr lang="en-US" sz="1100" b="0" u="none" baseline="0"/>
        </a:p>
        <a:p>
          <a:r>
            <a:rPr lang="en-US" sz="1100" b="0" u="none" baseline="0"/>
            <a:t>    - Students delay/drop Engl 316 and cannot take Ch En 479.</a:t>
          </a:r>
        </a:p>
        <a:p>
          <a:r>
            <a:rPr lang="en-US" sz="1100" b="0" u="none" baseline="0"/>
            <a:t>    - Students delay/drop Ch En 376 and cannot take Ch En 479.</a:t>
          </a:r>
        </a:p>
        <a:p>
          <a:r>
            <a:rPr lang="en-US" sz="1100" b="0" u="none" baseline="0"/>
            <a:t>    -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3" Type="http://schemas.openxmlformats.org/officeDocument/2006/relationships/hyperlink" Target="http://catalog.byu.edu/about-byu/university-core" TargetMode="External"/><Relationship Id="rId7" Type="http://schemas.openxmlformats.org/officeDocument/2006/relationships/hyperlink" Target="https://chemicalengineering.byu.edu/index.php/undergraduate-program/course-planning/biology-course" TargetMode="External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topLeftCell="A44" workbookViewId="0">
      <selection activeCell="Q52" sqref="Q52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79</v>
      </c>
    </row>
    <row r="2" spans="2:14" x14ac:dyDescent="0.2">
      <c r="C2" s="162" t="s">
        <v>167</v>
      </c>
      <c r="D2" s="162"/>
      <c r="E2" s="162"/>
      <c r="F2" s="2" t="s">
        <v>308</v>
      </c>
      <c r="H2" s="121" t="s">
        <v>324</v>
      </c>
    </row>
    <row r="5" spans="2:14" ht="15.75" x14ac:dyDescent="0.25">
      <c r="B5" s="166"/>
      <c r="C5" s="166"/>
      <c r="D5" s="166"/>
      <c r="E5" s="166"/>
      <c r="F5" s="166"/>
      <c r="G5" s="166"/>
      <c r="H5" s="166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81</v>
      </c>
      <c r="C8" s="19" t="s">
        <v>305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82</v>
      </c>
      <c r="C11" s="41" t="s">
        <v>83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37</v>
      </c>
      <c r="F13" s="41" t="s">
        <v>84</v>
      </c>
      <c r="G13" s="41"/>
      <c r="H13" s="41"/>
      <c r="I13" s="41"/>
      <c r="J13" s="41"/>
      <c r="K13" s="41"/>
      <c r="L13" s="41"/>
      <c r="M13" s="134">
        <v>2</v>
      </c>
      <c r="N13" s="42"/>
    </row>
    <row r="14" spans="2:14" x14ac:dyDescent="0.2">
      <c r="B14" s="40"/>
      <c r="C14" s="41"/>
      <c r="D14" s="41"/>
      <c r="E14" s="41" t="s">
        <v>38</v>
      </c>
      <c r="F14" s="41" t="s">
        <v>85</v>
      </c>
      <c r="G14" s="41"/>
      <c r="H14" s="41"/>
      <c r="I14" s="41"/>
      <c r="J14" s="41"/>
      <c r="K14" s="41"/>
      <c r="L14" s="41"/>
      <c r="M14" s="134">
        <v>0.5</v>
      </c>
      <c r="N14" s="42"/>
    </row>
    <row r="15" spans="2:14" x14ac:dyDescent="0.2">
      <c r="B15" s="40"/>
      <c r="C15" s="41"/>
      <c r="D15" s="41"/>
      <c r="E15" s="41" t="s">
        <v>39</v>
      </c>
      <c r="F15" s="41" t="s">
        <v>86</v>
      </c>
      <c r="G15" s="41"/>
      <c r="H15" s="41"/>
      <c r="I15" s="41"/>
      <c r="J15" s="41"/>
      <c r="K15" s="41"/>
      <c r="L15" s="41"/>
      <c r="M15" s="134">
        <v>2</v>
      </c>
      <c r="N15" s="42"/>
    </row>
    <row r="16" spans="2:14" x14ac:dyDescent="0.2">
      <c r="B16" s="40"/>
      <c r="C16" s="41"/>
      <c r="D16" s="41"/>
      <c r="E16" s="41" t="s">
        <v>40</v>
      </c>
      <c r="F16" s="41" t="s">
        <v>87</v>
      </c>
      <c r="G16" s="41"/>
      <c r="H16" s="41"/>
      <c r="I16" s="41"/>
      <c r="J16" s="41"/>
      <c r="K16" s="41"/>
      <c r="L16" s="41"/>
      <c r="M16" s="134">
        <v>3</v>
      </c>
      <c r="N16" s="42"/>
    </row>
    <row r="17" spans="2:14" x14ac:dyDescent="0.2">
      <c r="B17" s="40"/>
      <c r="C17" s="41"/>
      <c r="D17" s="41"/>
      <c r="E17" s="41" t="s">
        <v>249</v>
      </c>
      <c r="F17" s="41" t="s">
        <v>263</v>
      </c>
      <c r="G17" s="41"/>
      <c r="H17" s="41"/>
      <c r="I17" s="41"/>
      <c r="J17" s="41"/>
      <c r="K17" s="41"/>
      <c r="L17" s="41"/>
      <c r="M17" s="134">
        <v>0.5</v>
      </c>
      <c r="N17" s="42"/>
    </row>
    <row r="18" spans="2:14" x14ac:dyDescent="0.2">
      <c r="B18" s="40"/>
      <c r="C18" s="41"/>
      <c r="D18" s="41"/>
      <c r="E18" s="41" t="s">
        <v>42</v>
      </c>
      <c r="F18" s="41" t="s">
        <v>89</v>
      </c>
      <c r="G18" s="41"/>
      <c r="H18" s="41"/>
      <c r="I18" s="41"/>
      <c r="J18" s="41"/>
      <c r="K18" s="41"/>
      <c r="L18" s="41"/>
      <c r="M18" s="134">
        <v>4</v>
      </c>
      <c r="N18" s="42"/>
    </row>
    <row r="19" spans="2:14" x14ac:dyDescent="0.2">
      <c r="B19" s="40"/>
      <c r="C19" s="41"/>
      <c r="D19" s="41"/>
      <c r="E19" s="41" t="s">
        <v>43</v>
      </c>
      <c r="F19" s="41" t="s">
        <v>90</v>
      </c>
      <c r="G19" s="41"/>
      <c r="H19" s="41"/>
      <c r="I19" s="41"/>
      <c r="J19" s="41"/>
      <c r="K19" s="41"/>
      <c r="L19" s="41"/>
      <c r="M19" s="134">
        <v>4</v>
      </c>
      <c r="N19" s="42"/>
    </row>
    <row r="20" spans="2:14" x14ac:dyDescent="0.2">
      <c r="B20" s="40"/>
      <c r="C20" s="41"/>
      <c r="D20" s="41"/>
      <c r="E20" s="41" t="s">
        <v>44</v>
      </c>
      <c r="F20" s="41" t="s">
        <v>0</v>
      </c>
      <c r="G20" s="41"/>
      <c r="H20" s="41"/>
      <c r="I20" s="41"/>
      <c r="J20" s="41"/>
      <c r="K20" s="41"/>
      <c r="L20" s="41"/>
      <c r="M20" s="134">
        <v>3</v>
      </c>
      <c r="N20" s="42"/>
    </row>
    <row r="21" spans="2:14" x14ac:dyDescent="0.2">
      <c r="B21" s="40"/>
      <c r="C21" s="41"/>
      <c r="D21" s="41"/>
      <c r="E21" s="41" t="s">
        <v>41</v>
      </c>
      <c r="F21" s="41" t="s">
        <v>88</v>
      </c>
      <c r="G21" s="41"/>
      <c r="H21" s="41"/>
      <c r="I21" s="41"/>
      <c r="J21" s="41"/>
      <c r="K21" s="41"/>
      <c r="L21" s="41"/>
      <c r="M21" s="134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65" t="s">
        <v>1</v>
      </c>
      <c r="D23" s="165"/>
      <c r="E23" s="165"/>
      <c r="F23" s="165"/>
      <c r="G23" s="165"/>
      <c r="H23" s="165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47</v>
      </c>
      <c r="F26" s="41" t="s">
        <v>287</v>
      </c>
      <c r="G26" s="41"/>
      <c r="H26" s="41"/>
      <c r="I26" s="41"/>
      <c r="J26" s="41"/>
      <c r="K26" s="41"/>
      <c r="L26" s="41"/>
      <c r="M26" s="134">
        <v>4</v>
      </c>
      <c r="N26" s="42"/>
    </row>
    <row r="27" spans="2:14" x14ac:dyDescent="0.2">
      <c r="B27" s="40"/>
      <c r="C27" s="41"/>
      <c r="D27" s="41"/>
      <c r="E27" s="41" t="s">
        <v>48</v>
      </c>
      <c r="F27" s="41" t="s">
        <v>288</v>
      </c>
      <c r="G27" s="41"/>
      <c r="H27" s="41"/>
      <c r="I27" s="41"/>
      <c r="J27" s="41"/>
      <c r="K27" s="41"/>
      <c r="L27" s="41"/>
      <c r="M27" s="134">
        <v>3</v>
      </c>
      <c r="N27" s="42"/>
    </row>
    <row r="28" spans="2:14" ht="15.75" x14ac:dyDescent="0.25">
      <c r="B28" s="40"/>
      <c r="C28" s="41"/>
      <c r="D28" s="54" t="s">
        <v>228</v>
      </c>
      <c r="E28" s="41"/>
      <c r="F28" s="41"/>
      <c r="G28" s="41"/>
      <c r="H28" s="41"/>
      <c r="I28" s="41"/>
      <c r="J28" s="41"/>
      <c r="K28" s="41"/>
      <c r="L28" s="41"/>
      <c r="M28" s="134"/>
      <c r="N28" s="42"/>
    </row>
    <row r="29" spans="2:14" x14ac:dyDescent="0.2">
      <c r="B29" s="40"/>
      <c r="C29" s="41"/>
      <c r="D29" s="41"/>
      <c r="E29" s="41" t="s">
        <v>49</v>
      </c>
      <c r="F29" s="41" t="s">
        <v>289</v>
      </c>
      <c r="G29" s="41"/>
      <c r="H29" s="41"/>
      <c r="I29" s="41"/>
      <c r="J29" s="41"/>
      <c r="K29" s="41"/>
      <c r="L29" s="41"/>
      <c r="M29" s="134">
        <v>4</v>
      </c>
      <c r="N29" s="42"/>
    </row>
    <row r="30" spans="2:14" x14ac:dyDescent="0.2">
      <c r="B30" s="40"/>
      <c r="C30" s="41"/>
      <c r="D30" s="41"/>
      <c r="E30" s="41" t="s">
        <v>50</v>
      </c>
      <c r="F30" s="41" t="s">
        <v>290</v>
      </c>
      <c r="G30" s="41"/>
      <c r="H30" s="41"/>
      <c r="I30" s="41"/>
      <c r="J30" s="41"/>
      <c r="K30" s="41"/>
      <c r="L30" s="41"/>
      <c r="M30" s="134">
        <v>3</v>
      </c>
      <c r="N30" s="42"/>
    </row>
    <row r="31" spans="2:14" x14ac:dyDescent="0.2">
      <c r="B31" s="40"/>
      <c r="C31" s="41"/>
      <c r="D31" s="41"/>
      <c r="E31" s="41" t="s">
        <v>51</v>
      </c>
      <c r="F31" s="170" t="s">
        <v>5</v>
      </c>
      <c r="G31" s="170"/>
      <c r="H31" s="170"/>
      <c r="I31" s="170"/>
      <c r="J31" s="41"/>
      <c r="K31" s="41"/>
      <c r="L31" s="41"/>
      <c r="M31" s="134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6</v>
      </c>
      <c r="C34" s="167" t="s">
        <v>7</v>
      </c>
      <c r="D34" s="167"/>
      <c r="E34" s="167"/>
      <c r="F34" s="167"/>
      <c r="G34" s="167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52</v>
      </c>
      <c r="F37" s="26" t="s">
        <v>8</v>
      </c>
      <c r="G37" s="26"/>
      <c r="H37" s="26"/>
      <c r="I37" s="26"/>
      <c r="J37" s="26"/>
      <c r="K37" s="26"/>
      <c r="L37" s="26"/>
      <c r="M37" s="135">
        <v>4</v>
      </c>
      <c r="N37" s="27"/>
    </row>
    <row r="38" spans="2:14" x14ac:dyDescent="0.2">
      <c r="B38" s="25"/>
      <c r="C38" s="26"/>
      <c r="D38" s="26"/>
      <c r="E38" s="26" t="s">
        <v>53</v>
      </c>
      <c r="F38" s="26" t="s">
        <v>229</v>
      </c>
      <c r="G38" s="26"/>
      <c r="H38" s="26"/>
      <c r="I38" s="26"/>
      <c r="J38" s="26"/>
      <c r="K38" s="26"/>
      <c r="L38" s="26"/>
      <c r="M38" s="135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35"/>
      <c r="N39" s="27"/>
    </row>
    <row r="40" spans="2:14" x14ac:dyDescent="0.2">
      <c r="B40" s="25"/>
      <c r="C40" s="26"/>
      <c r="D40" s="26"/>
      <c r="E40" s="26" t="s">
        <v>285</v>
      </c>
      <c r="F40" s="26" t="s">
        <v>9</v>
      </c>
      <c r="G40" s="26"/>
      <c r="H40" s="26"/>
      <c r="I40" s="26"/>
      <c r="J40" s="26"/>
      <c r="K40" s="26"/>
      <c r="L40" s="26"/>
      <c r="M40" s="135">
        <v>2</v>
      </c>
      <c r="N40" s="27"/>
    </row>
    <row r="41" spans="2:14" x14ac:dyDescent="0.2">
      <c r="B41" s="25"/>
      <c r="C41" s="26"/>
      <c r="D41" s="26"/>
      <c r="E41" s="26" t="s">
        <v>54</v>
      </c>
      <c r="F41" s="26" t="s">
        <v>10</v>
      </c>
      <c r="G41" s="26"/>
      <c r="H41" s="26"/>
      <c r="I41" s="26"/>
      <c r="J41" s="26"/>
      <c r="K41" s="26"/>
      <c r="L41" s="26"/>
      <c r="M41" s="135">
        <v>3</v>
      </c>
      <c r="N41" s="27"/>
    </row>
    <row r="42" spans="2:14" x14ac:dyDescent="0.2">
      <c r="B42" s="25"/>
      <c r="C42" s="26"/>
      <c r="D42" s="26"/>
      <c r="E42" s="26" t="s">
        <v>55</v>
      </c>
      <c r="F42" s="26" t="s">
        <v>11</v>
      </c>
      <c r="G42" s="26"/>
      <c r="H42" s="26"/>
      <c r="I42" s="26"/>
      <c r="J42" s="26"/>
      <c r="K42" s="26"/>
      <c r="L42" s="26"/>
      <c r="M42" s="135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250</v>
      </c>
      <c r="F47" s="12" t="s">
        <v>255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56</v>
      </c>
      <c r="F48" s="12" t="s">
        <v>14</v>
      </c>
      <c r="G48" s="12"/>
      <c r="H48" s="12"/>
      <c r="I48" s="12"/>
      <c r="J48" s="12"/>
      <c r="K48" s="12"/>
      <c r="L48" s="12"/>
      <c r="M48" s="136">
        <v>3</v>
      </c>
      <c r="N48" s="13"/>
    </row>
    <row r="49" spans="2:14" x14ac:dyDescent="0.2">
      <c r="B49" s="15"/>
      <c r="C49" s="12"/>
      <c r="D49" s="12"/>
      <c r="E49" s="12" t="s">
        <v>251</v>
      </c>
      <c r="F49" s="12" t="s">
        <v>254</v>
      </c>
      <c r="G49" s="12"/>
      <c r="H49" s="12"/>
      <c r="I49" s="12"/>
      <c r="J49" s="12"/>
      <c r="K49" s="12"/>
      <c r="L49" s="12"/>
      <c r="M49" s="136">
        <v>0.5</v>
      </c>
      <c r="N49" s="13"/>
    </row>
    <row r="50" spans="2:14" x14ac:dyDescent="0.2">
      <c r="B50" s="15"/>
      <c r="C50" s="12"/>
      <c r="D50" s="12"/>
      <c r="E50" s="12" t="s">
        <v>58</v>
      </c>
      <c r="F50" s="12" t="s">
        <v>15</v>
      </c>
      <c r="G50" s="12"/>
      <c r="H50" s="12"/>
      <c r="I50" s="12"/>
      <c r="J50" s="12"/>
      <c r="K50" s="12"/>
      <c r="L50" s="12"/>
      <c r="M50" s="136">
        <v>3</v>
      </c>
      <c r="N50" s="13"/>
    </row>
    <row r="51" spans="2:14" x14ac:dyDescent="0.2">
      <c r="B51" s="15"/>
      <c r="C51" s="12"/>
      <c r="D51" s="12"/>
      <c r="E51" s="12" t="s">
        <v>57</v>
      </c>
      <c r="F51" s="12" t="s">
        <v>16</v>
      </c>
      <c r="G51" s="12"/>
      <c r="H51" s="12"/>
      <c r="I51" s="12"/>
      <c r="J51" s="12"/>
      <c r="K51" s="12"/>
      <c r="L51" s="12"/>
      <c r="M51" s="136">
        <v>3</v>
      </c>
      <c r="N51" s="13"/>
    </row>
    <row r="52" spans="2:14" x14ac:dyDescent="0.2">
      <c r="B52" s="15"/>
      <c r="C52" s="12"/>
      <c r="D52" s="12"/>
      <c r="E52" s="12" t="s">
        <v>59</v>
      </c>
      <c r="F52" s="12" t="s">
        <v>17</v>
      </c>
      <c r="G52" s="12"/>
      <c r="H52" s="12"/>
      <c r="I52" s="12"/>
      <c r="J52" s="12"/>
      <c r="K52" s="12"/>
      <c r="L52" s="12"/>
      <c r="M52" s="136">
        <v>3</v>
      </c>
      <c r="N52" s="13"/>
    </row>
    <row r="53" spans="2:14" x14ac:dyDescent="0.2">
      <c r="B53" s="15"/>
      <c r="C53" s="12"/>
      <c r="D53" s="12"/>
      <c r="E53" s="12" t="s">
        <v>60</v>
      </c>
      <c r="F53" s="12" t="s">
        <v>18</v>
      </c>
      <c r="G53" s="12"/>
      <c r="H53" s="12"/>
      <c r="I53" s="12"/>
      <c r="J53" s="12"/>
      <c r="K53" s="12"/>
      <c r="L53" s="12"/>
      <c r="M53" s="136">
        <v>3</v>
      </c>
      <c r="N53" s="13"/>
    </row>
    <row r="54" spans="2:14" x14ac:dyDescent="0.2">
      <c r="B54" s="15"/>
      <c r="C54" s="12"/>
      <c r="D54" s="12"/>
      <c r="E54" s="12" t="s">
        <v>252</v>
      </c>
      <c r="F54" s="12" t="s">
        <v>256</v>
      </c>
      <c r="G54" s="12"/>
      <c r="H54" s="12"/>
      <c r="I54" s="12"/>
      <c r="J54" s="12"/>
      <c r="K54" s="12"/>
      <c r="L54" s="12"/>
      <c r="M54" s="136">
        <v>0.5</v>
      </c>
      <c r="N54" s="13"/>
    </row>
    <row r="55" spans="2:14" x14ac:dyDescent="0.2">
      <c r="B55" s="15"/>
      <c r="C55" s="12"/>
      <c r="D55" s="12"/>
      <c r="E55" s="12" t="s">
        <v>61</v>
      </c>
      <c r="F55" s="12" t="s">
        <v>19</v>
      </c>
      <c r="G55" s="12"/>
      <c r="H55" s="12"/>
      <c r="I55" s="12"/>
      <c r="J55" s="12"/>
      <c r="K55" s="12"/>
      <c r="L55" s="12"/>
      <c r="M55" s="136">
        <v>3</v>
      </c>
      <c r="N55" s="13"/>
    </row>
    <row r="56" spans="2:14" x14ac:dyDescent="0.2">
      <c r="B56" s="15"/>
      <c r="C56" s="12"/>
      <c r="D56" s="12"/>
      <c r="E56" s="12" t="s">
        <v>62</v>
      </c>
      <c r="F56" s="12" t="s">
        <v>20</v>
      </c>
      <c r="G56" s="12"/>
      <c r="H56" s="12"/>
      <c r="I56" s="12"/>
      <c r="J56" s="12"/>
      <c r="K56" s="12"/>
      <c r="L56" s="12"/>
      <c r="M56" s="136">
        <v>1</v>
      </c>
      <c r="N56" s="13"/>
    </row>
    <row r="57" spans="2:14" x14ac:dyDescent="0.2">
      <c r="B57" s="15"/>
      <c r="C57" s="12"/>
      <c r="D57" s="12"/>
      <c r="E57" s="12" t="s">
        <v>63</v>
      </c>
      <c r="F57" s="12" t="s">
        <v>21</v>
      </c>
      <c r="G57" s="12"/>
      <c r="H57" s="12"/>
      <c r="I57" s="12"/>
      <c r="J57" s="12"/>
      <c r="K57" s="12"/>
      <c r="L57" s="12"/>
      <c r="M57" s="136">
        <v>3</v>
      </c>
      <c r="N57" s="13"/>
    </row>
    <row r="58" spans="2:14" x14ac:dyDescent="0.2">
      <c r="B58" s="15"/>
      <c r="C58" s="12"/>
      <c r="D58" s="12"/>
      <c r="E58" s="12" t="s">
        <v>253</v>
      </c>
      <c r="F58" s="12" t="s">
        <v>257</v>
      </c>
      <c r="G58" s="12"/>
      <c r="H58" s="12"/>
      <c r="I58" s="12"/>
      <c r="J58" s="12"/>
      <c r="K58" s="12"/>
      <c r="L58" s="12"/>
      <c r="M58" s="136">
        <v>0.5</v>
      </c>
      <c r="N58" s="13"/>
    </row>
    <row r="59" spans="2:14" x14ac:dyDescent="0.2">
      <c r="B59" s="15"/>
      <c r="C59" s="12"/>
      <c r="D59" s="12"/>
      <c r="E59" s="12" t="s">
        <v>64</v>
      </c>
      <c r="F59" s="12" t="s">
        <v>22</v>
      </c>
      <c r="G59" s="12"/>
      <c r="H59" s="12"/>
      <c r="I59" s="12"/>
      <c r="J59" s="12"/>
      <c r="K59" s="12"/>
      <c r="L59" s="12"/>
      <c r="M59" s="136">
        <v>4</v>
      </c>
      <c r="N59" s="13"/>
    </row>
    <row r="60" spans="2:14" x14ac:dyDescent="0.2">
      <c r="B60" s="15"/>
      <c r="C60" s="12"/>
      <c r="D60" s="12"/>
      <c r="E60" s="12" t="s">
        <v>65</v>
      </c>
      <c r="F60" s="12" t="s">
        <v>23</v>
      </c>
      <c r="G60" s="12"/>
      <c r="H60" s="12"/>
      <c r="I60" s="12"/>
      <c r="J60" s="12"/>
      <c r="K60" s="12"/>
      <c r="L60" s="12"/>
      <c r="M60" s="136">
        <v>3</v>
      </c>
      <c r="N60" s="13"/>
    </row>
    <row r="61" spans="2:14" x14ac:dyDescent="0.2">
      <c r="B61" s="15"/>
      <c r="C61" s="12"/>
      <c r="D61" s="12"/>
      <c r="E61" s="12" t="s">
        <v>248</v>
      </c>
      <c r="F61" s="12" t="s">
        <v>258</v>
      </c>
      <c r="G61" s="12"/>
      <c r="H61" s="12"/>
      <c r="I61" s="12"/>
      <c r="J61" s="12"/>
      <c r="K61" s="12"/>
      <c r="L61" s="12"/>
      <c r="M61" s="136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40" t="s">
        <v>110</v>
      </c>
      <c r="E66" s="33" t="s">
        <v>217</v>
      </c>
      <c r="F66" s="168" t="s">
        <v>301</v>
      </c>
      <c r="G66" s="168"/>
      <c r="H66" s="168"/>
      <c r="I66" s="168"/>
      <c r="J66" s="168"/>
      <c r="K66" s="168"/>
      <c r="L66" s="33"/>
      <c r="M66" s="137">
        <v>3</v>
      </c>
      <c r="N66" s="34"/>
    </row>
    <row r="67" spans="2:14" ht="15.75" x14ac:dyDescent="0.25">
      <c r="B67" s="32"/>
      <c r="C67" s="33"/>
      <c r="D67" s="33"/>
      <c r="E67" s="33" t="s">
        <v>265</v>
      </c>
      <c r="F67" s="168" t="s">
        <v>266</v>
      </c>
      <c r="G67" s="168"/>
      <c r="H67" s="168"/>
      <c r="I67" s="33"/>
      <c r="J67" s="33"/>
      <c r="K67" s="33"/>
      <c r="L67" s="33"/>
      <c r="M67" s="137">
        <v>3</v>
      </c>
      <c r="N67" s="34"/>
    </row>
    <row r="68" spans="2:14" ht="15.75" x14ac:dyDescent="0.25">
      <c r="B68" s="32"/>
      <c r="C68" s="33"/>
      <c r="D68" s="33"/>
      <c r="E68" s="33" t="s">
        <v>66</v>
      </c>
      <c r="F68" s="168" t="s">
        <v>26</v>
      </c>
      <c r="G68" s="168"/>
      <c r="H68" s="168"/>
      <c r="I68" s="33"/>
      <c r="J68" s="33"/>
      <c r="K68" s="33"/>
      <c r="L68" s="33"/>
      <c r="M68" s="137">
        <v>3</v>
      </c>
      <c r="N68" s="34"/>
    </row>
    <row r="69" spans="2:14" x14ac:dyDescent="0.2">
      <c r="B69" s="32"/>
      <c r="C69" s="33"/>
      <c r="D69" s="33"/>
      <c r="E69" s="33" t="s">
        <v>207</v>
      </c>
      <c r="F69" s="33" t="s">
        <v>208</v>
      </c>
      <c r="G69" s="33"/>
      <c r="H69" s="33"/>
      <c r="I69" s="33"/>
      <c r="J69" s="33"/>
      <c r="K69" s="33"/>
      <c r="L69" s="33"/>
      <c r="M69" s="137">
        <v>3</v>
      </c>
      <c r="N69" s="34"/>
    </row>
    <row r="70" spans="2:14" x14ac:dyDescent="0.2">
      <c r="B70" s="32"/>
      <c r="C70" s="33"/>
      <c r="D70" s="140"/>
      <c r="E70" s="33" t="s">
        <v>300</v>
      </c>
      <c r="F70" s="33" t="s">
        <v>27</v>
      </c>
      <c r="G70" s="33"/>
      <c r="H70" s="33"/>
      <c r="I70" s="33"/>
      <c r="J70" s="33"/>
      <c r="K70" s="33"/>
      <c r="L70" s="33"/>
      <c r="M70" s="137">
        <v>3</v>
      </c>
      <c r="N70" s="34"/>
    </row>
    <row r="71" spans="2:14" x14ac:dyDescent="0.2">
      <c r="B71" s="32"/>
      <c r="C71" s="33"/>
      <c r="D71" s="33"/>
      <c r="E71" s="33" t="s">
        <v>325</v>
      </c>
      <c r="F71" s="33" t="s">
        <v>28</v>
      </c>
      <c r="G71" s="33"/>
      <c r="H71" s="33"/>
      <c r="I71" s="33"/>
      <c r="J71" s="33"/>
      <c r="K71" s="33"/>
      <c r="L71" s="33"/>
      <c r="M71" s="137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40" t="s">
        <v>110</v>
      </c>
      <c r="E73" s="141" t="s">
        <v>231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41" t="s">
        <v>232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111</v>
      </c>
      <c r="E75" s="141" t="s">
        <v>302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2">
      <c r="B76" s="32"/>
      <c r="C76" s="33"/>
      <c r="D76" s="33"/>
      <c r="E76" s="141" t="s">
        <v>303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ht="7.5" customHeight="1" x14ac:dyDescent="0.2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8"/>
    </row>
    <row r="78" spans="2:14" ht="15.75" x14ac:dyDescent="0.25">
      <c r="B78" s="6" t="s">
        <v>29</v>
      </c>
      <c r="C78" s="169" t="s">
        <v>259</v>
      </c>
      <c r="D78" s="169"/>
      <c r="E78" s="169"/>
      <c r="F78" s="169"/>
      <c r="G78" s="169"/>
      <c r="H78" s="169"/>
      <c r="I78" s="169"/>
      <c r="J78" s="169"/>
      <c r="K78" s="169"/>
      <c r="L78" s="169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30</v>
      </c>
      <c r="E80" s="163" t="s">
        <v>192</v>
      </c>
      <c r="F80" s="163"/>
      <c r="G80" s="163"/>
      <c r="H80" s="163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30</v>
      </c>
      <c r="E82" s="169" t="s">
        <v>260</v>
      </c>
      <c r="F82" s="169"/>
      <c r="G82" s="169"/>
      <c r="H82" s="169"/>
      <c r="I82" s="169"/>
      <c r="J82" s="169"/>
      <c r="K82" s="169"/>
      <c r="L82" s="169"/>
      <c r="M82" s="169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5.75" x14ac:dyDescent="0.25">
      <c r="B84" s="55"/>
      <c r="C84" s="7"/>
      <c r="D84" s="7" t="s">
        <v>30</v>
      </c>
      <c r="E84" s="163" t="s">
        <v>292</v>
      </c>
      <c r="F84" s="163"/>
      <c r="G84" s="163"/>
      <c r="H84" s="163"/>
      <c r="I84" s="163"/>
      <c r="J84" s="163"/>
      <c r="K84" s="163"/>
      <c r="L84" s="163"/>
      <c r="M84" s="7"/>
      <c r="N84" s="8"/>
    </row>
    <row r="85" spans="2:14" ht="7.5" customHeight="1" x14ac:dyDescent="0.2">
      <c r="B85" s="55"/>
      <c r="C85" s="7"/>
      <c r="D85" s="7"/>
      <c r="E85" s="99"/>
      <c r="F85" s="99"/>
      <c r="G85" s="99"/>
      <c r="H85" s="99"/>
      <c r="I85" s="99"/>
      <c r="J85" s="99"/>
      <c r="K85" s="99"/>
      <c r="L85" s="99"/>
      <c r="M85" s="7"/>
      <c r="N85" s="8"/>
    </row>
    <row r="86" spans="2:14" ht="15.75" x14ac:dyDescent="0.2">
      <c r="B86" s="55"/>
      <c r="C86" s="7"/>
      <c r="D86" s="7" t="s">
        <v>30</v>
      </c>
      <c r="E86" s="171" t="s">
        <v>291</v>
      </c>
      <c r="F86" s="171"/>
      <c r="G86" s="171"/>
      <c r="H86" s="171"/>
      <c r="I86" s="171"/>
      <c r="J86" s="171"/>
      <c r="K86" s="171"/>
      <c r="L86" s="7"/>
      <c r="M86" s="7"/>
      <c r="N86" s="8"/>
    </row>
    <row r="87" spans="2:14" ht="6.75" customHeight="1" x14ac:dyDescent="0.2">
      <c r="B87" s="55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42" t="s">
        <v>114</v>
      </c>
      <c r="E88" s="143" t="s">
        <v>261</v>
      </c>
      <c r="F88" s="143"/>
      <c r="G88" s="143"/>
      <c r="H88" s="143"/>
      <c r="I88" s="143"/>
      <c r="J88" s="143"/>
      <c r="K88" s="143"/>
      <c r="L88" s="7"/>
      <c r="M88" s="7"/>
      <c r="N88" s="8"/>
    </row>
    <row r="89" spans="2:14" ht="15" customHeight="1" x14ac:dyDescent="0.25">
      <c r="B89" s="55"/>
      <c r="C89" s="7"/>
      <c r="D89" s="142" t="s">
        <v>141</v>
      </c>
      <c r="E89" s="143" t="s">
        <v>262</v>
      </c>
      <c r="F89" s="143"/>
      <c r="G89" s="143"/>
      <c r="H89" s="143"/>
      <c r="I89" s="143"/>
      <c r="J89" s="143"/>
      <c r="K89" s="143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31</v>
      </c>
      <c r="C92" s="164" t="s">
        <v>118</v>
      </c>
      <c r="D92" s="164"/>
      <c r="E92" s="164"/>
      <c r="F92" s="164"/>
      <c r="G92" s="164"/>
      <c r="H92" s="164"/>
      <c r="I92" s="164"/>
      <c r="J92" s="164"/>
      <c r="K92" s="164"/>
      <c r="L92" s="164"/>
      <c r="M92" s="164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38"/>
      <c r="C94" s="139"/>
      <c r="D94" s="139"/>
      <c r="E94" s="139"/>
      <c r="F94" s="139"/>
      <c r="G94" s="139"/>
      <c r="H94" s="139"/>
      <c r="I94" s="139"/>
    </row>
    <row r="96" spans="2:14" ht="4.5" customHeight="1" x14ac:dyDescent="0.2"/>
    <row r="97" spans="2:2" x14ac:dyDescent="0.2">
      <c r="B97" s="138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0:H80" r:id="rId9" location="chemistry-lab" display="Complete 2 hours of advanced chemistry laboratory" xr:uid="{00000000-0004-0000-0000-000008000000}"/>
    <hyperlink ref="E84:L84" r:id="rId10" location="eng-emsb" display="Complete 4 hours of approved advanced (300-level or above) EMSB† course work" xr:uid="{00000000-0004-0000-0000-000009000000}"/>
    <hyperlink ref="C92:M92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6" r:id="rId13" display="4-7 hours of the 13 ENG/EMSB elective hours must involve EPSEL/INNOV." xr:uid="{00000000-0004-0000-0000-00000D000000}"/>
    <hyperlink ref="E86:K86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100"/>
  <sheetViews>
    <sheetView showGridLines="0" showRowColHeaders="0" topLeftCell="A35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77</v>
      </c>
    </row>
    <row r="2" spans="2:14" x14ac:dyDescent="0.2">
      <c r="C2" s="162" t="s">
        <v>167</v>
      </c>
      <c r="D2" s="162"/>
      <c r="E2" s="162"/>
      <c r="F2" s="2" t="str">
        <f>catyear</f>
        <v>2023-2024</v>
      </c>
      <c r="H2" s="121"/>
      <c r="I2" s="159"/>
    </row>
    <row r="3" spans="2:14" x14ac:dyDescent="0.2">
      <c r="B3" s="121"/>
    </row>
    <row r="4" spans="2:14" x14ac:dyDescent="0.2">
      <c r="B4" s="2" t="s">
        <v>80</v>
      </c>
    </row>
    <row r="5" spans="2:14" ht="15.75" x14ac:dyDescent="0.25">
      <c r="B5" s="166" t="s">
        <v>206</v>
      </c>
      <c r="C5" s="166"/>
      <c r="D5" s="166"/>
      <c r="E5" s="166"/>
      <c r="F5" s="166"/>
      <c r="G5" s="166"/>
      <c r="H5" s="166"/>
      <c r="I5" s="113"/>
    </row>
    <row r="6" spans="2:14" x14ac:dyDescent="0.2">
      <c r="B6" s="84"/>
      <c r="C6" s="84"/>
      <c r="D6" s="84"/>
      <c r="E6" s="84"/>
      <c r="F6" s="84"/>
      <c r="G6" s="84"/>
      <c r="H6" s="84"/>
      <c r="I6" s="84"/>
    </row>
    <row r="7" spans="2:14" x14ac:dyDescent="0.2">
      <c r="B7" s="91" t="s">
        <v>106</v>
      </c>
      <c r="C7" s="84"/>
      <c r="D7" s="84"/>
      <c r="E7" s="161" t="s">
        <v>316</v>
      </c>
      <c r="F7" s="84"/>
      <c r="G7" s="84"/>
      <c r="H7" s="84"/>
      <c r="I7" s="84"/>
    </row>
    <row r="8" spans="2:14" x14ac:dyDescent="0.2">
      <c r="B8" s="91"/>
      <c r="C8" s="84"/>
      <c r="D8" s="84"/>
      <c r="E8" s="161" t="s">
        <v>317</v>
      </c>
      <c r="F8" s="84"/>
      <c r="G8" s="84"/>
      <c r="H8" s="84"/>
      <c r="I8" s="84"/>
    </row>
    <row r="9" spans="2:14" ht="15.75" thickBot="1" x14ac:dyDescent="0.25"/>
    <row r="10" spans="2:14" ht="7.5" customHeight="1" x14ac:dyDescent="0.2">
      <c r="B10" s="50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</row>
    <row r="11" spans="2:14" ht="15.75" x14ac:dyDescent="0.25">
      <c r="B11" s="21" t="s">
        <v>81</v>
      </c>
      <c r="C11" s="87" t="s">
        <v>78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ht="7.5" customHeight="1" x14ac:dyDescent="0.2">
      <c r="B12" s="21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20"/>
    </row>
    <row r="13" spans="2:14" x14ac:dyDescent="0.2">
      <c r="B13" s="21"/>
      <c r="C13" s="19"/>
      <c r="D13" s="86" t="s">
        <v>190</v>
      </c>
      <c r="E13" s="86"/>
      <c r="F13" s="86"/>
      <c r="G13" s="23"/>
      <c r="H13" s="23"/>
      <c r="I13" s="23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183</v>
      </c>
      <c r="F14" s="19" t="s">
        <v>184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191</v>
      </c>
      <c r="F15" s="19" t="s">
        <v>185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189</v>
      </c>
      <c r="F16" s="19" t="s">
        <v>186</v>
      </c>
      <c r="G16" s="19"/>
      <c r="H16" s="19"/>
      <c r="I16" s="19"/>
      <c r="J16" s="19"/>
      <c r="K16" s="19"/>
      <c r="L16" s="19"/>
      <c r="M16" s="19"/>
      <c r="N16" s="20"/>
    </row>
    <row r="17" spans="2:18" x14ac:dyDescent="0.2">
      <c r="B17" s="21"/>
      <c r="C17" s="19"/>
      <c r="D17" s="19"/>
      <c r="E17" s="19" t="s">
        <v>187</v>
      </c>
      <c r="F17" s="19" t="s">
        <v>188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ht="7.5" customHeight="1" x14ac:dyDescent="0.2">
      <c r="B19" s="21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20"/>
    </row>
    <row r="20" spans="2:18" x14ac:dyDescent="0.2">
      <c r="B20" s="21"/>
      <c r="C20" s="19"/>
      <c r="D20" s="23" t="s">
        <v>151</v>
      </c>
      <c r="E20" s="23"/>
      <c r="F20" s="23"/>
      <c r="G20" s="23"/>
      <c r="H20" s="23"/>
      <c r="I20" s="23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148</v>
      </c>
      <c r="F21" s="19" t="s">
        <v>152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149</v>
      </c>
      <c r="F22" s="19" t="s">
        <v>153</v>
      </c>
      <c r="G22" s="19"/>
      <c r="H22" s="19"/>
      <c r="I22" s="19"/>
      <c r="J22" s="19"/>
      <c r="K22" s="19"/>
      <c r="L22" s="19"/>
      <c r="M22" s="19"/>
      <c r="N22" s="20"/>
    </row>
    <row r="23" spans="2:18" x14ac:dyDescent="0.2">
      <c r="B23" s="21"/>
      <c r="C23" s="19"/>
      <c r="D23" s="19"/>
      <c r="E23" s="19" t="s">
        <v>150</v>
      </c>
      <c r="F23" s="19" t="s">
        <v>154</v>
      </c>
      <c r="G23" s="19"/>
      <c r="H23" s="19"/>
      <c r="I23" s="19"/>
      <c r="J23" s="19"/>
      <c r="K23" s="19"/>
      <c r="L23" s="19"/>
      <c r="M23" s="19"/>
      <c r="N23" s="20"/>
    </row>
    <row r="24" spans="2:18" ht="7.5" customHeight="1" x14ac:dyDescent="0.2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</row>
    <row r="25" spans="2:18" ht="7.5" customHeight="1" x14ac:dyDescent="0.2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4"/>
    </row>
    <row r="26" spans="2:18" ht="15.75" customHeight="1" x14ac:dyDescent="0.25">
      <c r="B26" s="35" t="s">
        <v>82</v>
      </c>
      <c r="C26" s="160" t="s">
        <v>309</v>
      </c>
      <c r="D26" s="160"/>
      <c r="E26" s="160"/>
      <c r="F26" s="160"/>
      <c r="G26" s="160"/>
      <c r="H26" s="33"/>
      <c r="I26" s="33"/>
      <c r="J26" s="33"/>
      <c r="K26" s="33"/>
      <c r="L26" s="33"/>
      <c r="M26" s="33"/>
      <c r="N26" s="34"/>
    </row>
    <row r="27" spans="2:18" ht="7.5" customHeight="1" x14ac:dyDescent="0.2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4"/>
    </row>
    <row r="28" spans="2:18" ht="15" customHeight="1" x14ac:dyDescent="0.2">
      <c r="B28" s="32"/>
      <c r="C28" s="33"/>
      <c r="D28" s="33"/>
      <c r="E28" s="33" t="s">
        <v>310</v>
      </c>
      <c r="F28" s="33" t="s">
        <v>318</v>
      </c>
      <c r="G28" s="33"/>
      <c r="H28" s="33"/>
      <c r="I28" s="33"/>
      <c r="J28" s="33"/>
      <c r="K28" s="33"/>
      <c r="L28" s="33"/>
      <c r="M28" s="33"/>
      <c r="N28" s="34"/>
    </row>
    <row r="29" spans="2:18" ht="7.5" customHeight="1" x14ac:dyDescent="0.2">
      <c r="B29" s="36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8"/>
    </row>
    <row r="30" spans="2:18" ht="7.5" customHeight="1" x14ac:dyDescent="0.25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  <c r="R30" s="85"/>
    </row>
    <row r="31" spans="2:18" ht="15.75" x14ac:dyDescent="0.25">
      <c r="B31" s="43" t="s">
        <v>6</v>
      </c>
      <c r="C31" s="54" t="s">
        <v>155</v>
      </c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2"/>
    </row>
    <row r="32" spans="2:18" ht="7.5" customHeight="1" x14ac:dyDescent="0.2">
      <c r="B32" s="40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2"/>
    </row>
    <row r="33" spans="2:14" ht="15" customHeight="1" x14ac:dyDescent="0.2">
      <c r="B33" s="40"/>
      <c r="C33" s="41"/>
      <c r="D33" s="45" t="s">
        <v>156</v>
      </c>
      <c r="E33" s="45"/>
      <c r="F33" s="45"/>
      <c r="G33" s="45"/>
      <c r="H33" s="45"/>
      <c r="I33" s="45"/>
      <c r="J33" s="41"/>
      <c r="K33" s="41"/>
      <c r="L33" s="41"/>
      <c r="M33" s="41"/>
      <c r="N33" s="42"/>
    </row>
    <row r="34" spans="2:14" x14ac:dyDescent="0.2">
      <c r="B34" s="40"/>
      <c r="C34" s="41"/>
      <c r="D34" s="41"/>
      <c r="E34" s="41" t="s">
        <v>165</v>
      </c>
      <c r="F34" s="41" t="s">
        <v>156</v>
      </c>
      <c r="G34" s="41"/>
      <c r="H34" s="41"/>
      <c r="I34" s="41"/>
      <c r="J34" s="41"/>
      <c r="K34" s="41"/>
      <c r="L34" s="41"/>
      <c r="M34" s="41"/>
      <c r="N34" s="42"/>
    </row>
    <row r="35" spans="2:14" x14ac:dyDescent="0.2">
      <c r="B35" s="40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2"/>
    </row>
    <row r="36" spans="2:14" x14ac:dyDescent="0.2">
      <c r="B36" s="40"/>
      <c r="C36" s="41"/>
      <c r="D36" s="45" t="s">
        <v>157</v>
      </c>
      <c r="E36" s="45"/>
      <c r="F36" s="45"/>
      <c r="G36" s="45"/>
      <c r="H36" s="45"/>
      <c r="I36" s="45"/>
      <c r="J36" s="41"/>
      <c r="K36" s="41"/>
      <c r="L36" s="41"/>
      <c r="M36" s="41"/>
      <c r="N36" s="42"/>
    </row>
    <row r="37" spans="2:14" x14ac:dyDescent="0.2">
      <c r="B37" s="40"/>
      <c r="C37" s="41"/>
      <c r="D37" s="41"/>
      <c r="E37" s="41" t="s">
        <v>210</v>
      </c>
      <c r="F37" s="41" t="s">
        <v>211</v>
      </c>
      <c r="G37" s="88"/>
      <c r="H37" s="88"/>
      <c r="I37" s="41"/>
      <c r="J37" s="41"/>
      <c r="K37" s="41"/>
      <c r="L37" s="41"/>
      <c r="M37" s="41"/>
      <c r="N37" s="42"/>
    </row>
    <row r="38" spans="2:14" ht="7.5" customHeight="1" x14ac:dyDescent="0.2">
      <c r="B38" s="44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6"/>
    </row>
    <row r="39" spans="2:14" ht="7.5" customHeight="1" x14ac:dyDescent="0.2">
      <c r="B39" s="56"/>
      <c r="C39" s="57"/>
      <c r="D39" s="57"/>
      <c r="E39" s="57"/>
      <c r="F39" s="57"/>
      <c r="G39" s="57"/>
      <c r="H39" s="57"/>
      <c r="I39" s="26"/>
      <c r="J39" s="26"/>
      <c r="K39" s="26"/>
      <c r="L39" s="26"/>
      <c r="M39" s="26"/>
      <c r="N39" s="27"/>
    </row>
    <row r="40" spans="2:14" ht="15.75" x14ac:dyDescent="0.25">
      <c r="B40" s="28" t="s">
        <v>311</v>
      </c>
      <c r="C40" s="174" t="s">
        <v>158</v>
      </c>
      <c r="D40" s="174"/>
      <c r="E40" s="174"/>
      <c r="F40" s="174"/>
      <c r="G40" s="174"/>
      <c r="H40" s="26"/>
      <c r="I40" s="26"/>
      <c r="J40" s="26"/>
      <c r="K40" s="26"/>
      <c r="L40" s="26"/>
      <c r="M40" s="26"/>
      <c r="N40" s="27"/>
    </row>
    <row r="41" spans="2:14" ht="7.5" customHeight="1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ht="15" customHeight="1" x14ac:dyDescent="0.2">
      <c r="B42" s="25"/>
      <c r="C42" s="26"/>
      <c r="D42" s="30" t="s">
        <v>162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ht="15" customHeight="1" x14ac:dyDescent="0.25">
      <c r="B43" s="25"/>
      <c r="C43" s="26"/>
      <c r="D43" s="58"/>
      <c r="E43" s="26" t="s">
        <v>159</v>
      </c>
      <c r="F43" s="26" t="s">
        <v>160</v>
      </c>
      <c r="G43" s="26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7"/>
    </row>
    <row r="45" spans="2:14" ht="15" customHeight="1" x14ac:dyDescent="0.2">
      <c r="B45" s="25"/>
      <c r="C45" s="26"/>
      <c r="D45" s="30" t="s">
        <v>163</v>
      </c>
      <c r="E45" s="30"/>
      <c r="F45" s="30"/>
      <c r="G45" s="30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89" t="str">
        <f>AdvWriting</f>
        <v>Wrtg 316</v>
      </c>
      <c r="F46" s="89" t="s">
        <v>161</v>
      </c>
      <c r="G46" s="89"/>
      <c r="H46" s="26"/>
      <c r="I46" s="26"/>
      <c r="J46" s="26"/>
      <c r="K46" s="26"/>
      <c r="L46" s="26"/>
      <c r="M46" s="26"/>
      <c r="N46" s="27"/>
    </row>
    <row r="47" spans="2:14" x14ac:dyDescent="0.2">
      <c r="B47" s="25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7"/>
    </row>
    <row r="48" spans="2:14" x14ac:dyDescent="0.2">
      <c r="B48" s="25"/>
      <c r="C48" s="26"/>
      <c r="D48" s="30" t="s">
        <v>164</v>
      </c>
      <c r="E48" s="30"/>
      <c r="F48" s="30"/>
      <c r="G48" s="30"/>
      <c r="H48" s="30"/>
      <c r="I48" s="30"/>
      <c r="J48" s="26"/>
      <c r="K48" s="26"/>
      <c r="L48" s="26"/>
      <c r="M48" s="26"/>
      <c r="N48" s="27"/>
    </row>
    <row r="49" spans="2:14" x14ac:dyDescent="0.2">
      <c r="B49" s="25"/>
      <c r="C49" s="26"/>
      <c r="D49" s="26"/>
      <c r="E49" s="89" t="str">
        <f>Calculus1</f>
        <v>Math 112</v>
      </c>
      <c r="F49" s="89" t="s">
        <v>89</v>
      </c>
      <c r="G49" s="90"/>
      <c r="H49" s="26"/>
      <c r="I49" s="26"/>
      <c r="J49" s="26"/>
      <c r="K49" s="26"/>
      <c r="L49" s="26"/>
      <c r="M49" s="26"/>
      <c r="N49" s="27"/>
    </row>
    <row r="50" spans="2:14" ht="7.5" customHeight="1" x14ac:dyDescent="0.2">
      <c r="B50" s="25"/>
      <c r="C50" s="26"/>
      <c r="D50" s="26"/>
      <c r="E50" s="89"/>
      <c r="F50" s="89"/>
      <c r="G50" s="90"/>
      <c r="H50" s="26"/>
      <c r="I50" s="26"/>
      <c r="J50" s="26"/>
      <c r="K50" s="26"/>
      <c r="L50" s="26"/>
      <c r="M50" s="26"/>
      <c r="N50" s="27"/>
    </row>
    <row r="51" spans="2:14" x14ac:dyDescent="0.2">
      <c r="B51" s="25"/>
      <c r="C51" s="26"/>
      <c r="D51" s="30" t="s">
        <v>91</v>
      </c>
      <c r="E51" s="92"/>
      <c r="F51" s="92"/>
      <c r="G51" s="93"/>
      <c r="H51" s="30"/>
      <c r="I51" s="30"/>
      <c r="J51" s="26"/>
      <c r="K51" s="26"/>
      <c r="L51" s="26"/>
      <c r="M51" s="26"/>
      <c r="N51" s="27"/>
    </row>
    <row r="52" spans="2:14" x14ac:dyDescent="0.2">
      <c r="B52" s="25"/>
      <c r="C52" s="26"/>
      <c r="D52" s="26"/>
      <c r="E52" s="89" t="str">
        <f>Calculus2</f>
        <v>Math 113</v>
      </c>
      <c r="F52" s="89" t="s">
        <v>90</v>
      </c>
      <c r="G52" s="90"/>
      <c r="H52" s="26"/>
      <c r="I52" s="26"/>
      <c r="J52" s="26"/>
      <c r="K52" s="26"/>
      <c r="L52" s="26"/>
      <c r="M52" s="26"/>
      <c r="N52" s="27"/>
    </row>
    <row r="53" spans="2:14" ht="7.5" customHeight="1" x14ac:dyDescent="0.2">
      <c r="B53" s="29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1"/>
    </row>
    <row r="54" spans="2:14" ht="7.5" customHeight="1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4" t="s">
        <v>312</v>
      </c>
      <c r="C55" s="94" t="s">
        <v>92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3"/>
    </row>
    <row r="56" spans="2:14" ht="7.5" customHeight="1" x14ac:dyDescent="0.2">
      <c r="B56" s="15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</row>
    <row r="57" spans="2:14" x14ac:dyDescent="0.2">
      <c r="B57" s="15"/>
      <c r="C57" s="12"/>
      <c r="D57" s="17" t="s">
        <v>93</v>
      </c>
      <c r="E57" s="17"/>
      <c r="F57" s="17"/>
      <c r="G57" s="17"/>
      <c r="H57" s="17"/>
      <c r="I57" s="17"/>
      <c r="J57" s="17"/>
      <c r="K57" s="17"/>
      <c r="L57" s="17"/>
      <c r="M57" s="12"/>
      <c r="N57" s="13"/>
    </row>
    <row r="58" spans="2:14" x14ac:dyDescent="0.2">
      <c r="B58" s="15"/>
      <c r="C58" s="12"/>
      <c r="D58" s="12"/>
      <c r="E58" s="12" t="s">
        <v>94</v>
      </c>
      <c r="F58" s="12" t="s">
        <v>313</v>
      </c>
      <c r="G58" s="12"/>
      <c r="H58" s="12"/>
      <c r="I58" s="12"/>
      <c r="J58" s="12"/>
      <c r="K58" s="12"/>
      <c r="L58" s="12"/>
      <c r="M58" s="12"/>
      <c r="N58" s="13"/>
    </row>
    <row r="59" spans="2:14" x14ac:dyDescent="0.2">
      <c r="B59" s="15"/>
      <c r="C59" s="12"/>
      <c r="D59" s="12"/>
      <c r="E59" s="12"/>
      <c r="F59" s="175" t="s">
        <v>314</v>
      </c>
      <c r="G59" s="175"/>
      <c r="H59" s="175"/>
      <c r="I59" s="175"/>
      <c r="J59" s="175"/>
      <c r="K59" s="175"/>
      <c r="L59" s="105"/>
      <c r="M59" s="12"/>
      <c r="N59" s="13"/>
    </row>
    <row r="60" spans="2:14" x14ac:dyDescent="0.2">
      <c r="B60" s="15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</row>
    <row r="61" spans="2:14" ht="15.75" x14ac:dyDescent="0.25">
      <c r="B61" s="106"/>
      <c r="C61" s="107" t="s">
        <v>2</v>
      </c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9"/>
    </row>
    <row r="62" spans="2:14" x14ac:dyDescent="0.2">
      <c r="B62" s="15"/>
      <c r="C62" s="12"/>
      <c r="D62" s="17" t="s">
        <v>95</v>
      </c>
      <c r="E62" s="17"/>
      <c r="F62" s="17"/>
      <c r="G62" s="17"/>
      <c r="H62" s="17"/>
      <c r="I62" s="17"/>
      <c r="J62" s="17"/>
      <c r="K62" s="17"/>
      <c r="L62" s="17"/>
      <c r="M62" s="12"/>
      <c r="N62" s="13"/>
    </row>
    <row r="63" spans="2:14" ht="15.75" x14ac:dyDescent="0.25">
      <c r="B63" s="15"/>
      <c r="C63" s="12"/>
      <c r="D63" s="12"/>
      <c r="E63" s="12" t="s">
        <v>96</v>
      </c>
      <c r="F63" s="12" t="s">
        <v>104</v>
      </c>
      <c r="G63" s="12"/>
      <c r="H63" s="12"/>
      <c r="I63" s="12"/>
      <c r="J63" s="12"/>
      <c r="K63" s="12"/>
      <c r="L63" s="12"/>
      <c r="M63" s="12"/>
      <c r="N63" s="13"/>
    </row>
    <row r="64" spans="2:14" ht="15.75" x14ac:dyDescent="0.25">
      <c r="B64" s="15"/>
      <c r="C64" s="12"/>
      <c r="D64" s="12"/>
      <c r="E64" s="12"/>
      <c r="F64" s="173" t="s">
        <v>203</v>
      </c>
      <c r="G64" s="173"/>
      <c r="H64" s="173"/>
      <c r="I64" s="173"/>
      <c r="J64" s="173"/>
      <c r="K64" s="173"/>
      <c r="L64" s="173"/>
      <c r="M64" s="12"/>
      <c r="N64" s="13"/>
    </row>
    <row r="65" spans="2:14" x14ac:dyDescent="0.2">
      <c r="B65" s="15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97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x14ac:dyDescent="0.2">
      <c r="B67" s="15"/>
      <c r="C67" s="12"/>
      <c r="D67" s="12"/>
      <c r="E67" s="12" t="s">
        <v>212</v>
      </c>
      <c r="F67" s="12" t="s">
        <v>214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2" t="s">
        <v>215</v>
      </c>
      <c r="G68" s="12"/>
      <c r="H68" s="12"/>
      <c r="I68" s="12"/>
      <c r="J68" s="12"/>
      <c r="K68" s="12"/>
      <c r="L68" s="12"/>
      <c r="M68" s="12"/>
      <c r="N68" s="13"/>
    </row>
    <row r="69" spans="2:14" ht="15.75" x14ac:dyDescent="0.25">
      <c r="B69" s="15"/>
      <c r="C69" s="12"/>
      <c r="D69" s="12"/>
      <c r="E69" s="12"/>
      <c r="F69" s="173" t="s">
        <v>204</v>
      </c>
      <c r="G69" s="173"/>
      <c r="H69" s="173"/>
      <c r="I69" s="173"/>
      <c r="J69" s="173"/>
      <c r="K69" s="173"/>
      <c r="L69" s="173"/>
      <c r="M69" s="12"/>
      <c r="N69" s="13"/>
    </row>
    <row r="70" spans="2:14" x14ac:dyDescent="0.2">
      <c r="B70" s="15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3"/>
    </row>
    <row r="71" spans="2:14" ht="15.75" x14ac:dyDescent="0.25">
      <c r="B71" s="15"/>
      <c r="C71" s="94" t="s">
        <v>4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3"/>
    </row>
    <row r="72" spans="2:14" x14ac:dyDescent="0.2">
      <c r="B72" s="15"/>
      <c r="C72" s="12"/>
      <c r="D72" s="17" t="s">
        <v>98</v>
      </c>
      <c r="E72" s="17"/>
      <c r="F72" s="17"/>
      <c r="G72" s="17"/>
      <c r="H72" s="17"/>
      <c r="I72" s="17"/>
      <c r="J72" s="17"/>
      <c r="K72" s="17"/>
      <c r="L72" s="17"/>
      <c r="M72" s="12"/>
      <c r="N72" s="13"/>
    </row>
    <row r="73" spans="2:14" ht="15.75" x14ac:dyDescent="0.25">
      <c r="B73" s="15"/>
      <c r="C73" s="12"/>
      <c r="D73" s="12"/>
      <c r="E73" s="12" t="s">
        <v>103</v>
      </c>
      <c r="F73" s="12" t="s">
        <v>105</v>
      </c>
      <c r="G73" s="12"/>
      <c r="H73" s="12"/>
      <c r="I73" s="12"/>
      <c r="J73" s="12"/>
      <c r="K73" s="12"/>
      <c r="L73" s="12"/>
      <c r="M73" s="12"/>
      <c r="N73" s="13"/>
    </row>
    <row r="74" spans="2:14" ht="15.75" x14ac:dyDescent="0.25">
      <c r="B74" s="15"/>
      <c r="C74" s="12"/>
      <c r="D74" s="12"/>
      <c r="E74" s="12"/>
      <c r="F74" s="173" t="s">
        <v>203</v>
      </c>
      <c r="G74" s="173"/>
      <c r="H74" s="173"/>
      <c r="I74" s="173"/>
      <c r="J74" s="173"/>
      <c r="K74" s="173"/>
      <c r="L74" s="173"/>
      <c r="M74" s="12"/>
      <c r="N74" s="13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99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x14ac:dyDescent="0.2">
      <c r="B77" s="15"/>
      <c r="C77" s="12"/>
      <c r="D77" s="12"/>
      <c r="E77" s="12" t="s">
        <v>213</v>
      </c>
      <c r="F77" s="12" t="s">
        <v>214</v>
      </c>
      <c r="G77" s="12"/>
      <c r="H77" s="12"/>
      <c r="I77" s="12"/>
      <c r="J77" s="12"/>
      <c r="K77" s="12"/>
      <c r="L77" s="12"/>
      <c r="M77" s="12"/>
      <c r="N77" s="13"/>
    </row>
    <row r="78" spans="2:14" ht="15.75" x14ac:dyDescent="0.25">
      <c r="B78" s="15"/>
      <c r="C78" s="12"/>
      <c r="D78" s="12"/>
      <c r="E78" s="12"/>
      <c r="F78" s="94" t="s">
        <v>216</v>
      </c>
      <c r="G78" s="12"/>
      <c r="H78" s="12"/>
      <c r="I78" s="12"/>
      <c r="J78" s="12"/>
      <c r="K78" s="12"/>
      <c r="L78" s="12"/>
      <c r="M78" s="12"/>
      <c r="N78" s="13"/>
    </row>
    <row r="79" spans="2:14" ht="15.75" x14ac:dyDescent="0.25">
      <c r="B79" s="15"/>
      <c r="C79" s="12"/>
      <c r="D79" s="12"/>
      <c r="E79" s="12"/>
      <c r="F79" s="173" t="s">
        <v>205</v>
      </c>
      <c r="G79" s="173"/>
      <c r="H79" s="173"/>
      <c r="I79" s="173"/>
      <c r="J79" s="173"/>
      <c r="K79" s="173"/>
      <c r="L79" s="173"/>
      <c r="M79" s="12"/>
      <c r="N79" s="13"/>
    </row>
    <row r="80" spans="2:14" x14ac:dyDescent="0.2"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2"/>
    </row>
    <row r="81" spans="2:14" x14ac:dyDescent="0.2">
      <c r="B81" s="15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7" t="s">
        <v>100</v>
      </c>
      <c r="E82" s="17"/>
      <c r="F82" s="17"/>
      <c r="G82" s="17"/>
      <c r="H82" s="17"/>
      <c r="I82" s="17"/>
      <c r="J82" s="17"/>
      <c r="K82" s="17"/>
      <c r="L82" s="17"/>
      <c r="M82" s="12"/>
      <c r="N82" s="13"/>
    </row>
    <row r="83" spans="2:14" ht="15.75" x14ac:dyDescent="0.25">
      <c r="B83" s="15"/>
      <c r="C83" s="12"/>
      <c r="D83" s="12"/>
      <c r="E83" s="95" t="s">
        <v>217</v>
      </c>
      <c r="F83" s="172" t="s">
        <v>221</v>
      </c>
      <c r="G83" s="172"/>
      <c r="H83" s="17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2"/>
      <c r="E84" s="95"/>
      <c r="F84" s="95" t="s">
        <v>222</v>
      </c>
      <c r="G84" s="95"/>
      <c r="H84" s="12"/>
      <c r="I84" s="12"/>
      <c r="J84" s="12"/>
      <c r="K84" s="12"/>
      <c r="L84" s="12"/>
      <c r="M84" s="12"/>
      <c r="N84" s="13"/>
    </row>
    <row r="85" spans="2:14" x14ac:dyDescent="0.2">
      <c r="B85" s="15"/>
      <c r="C85" s="12"/>
      <c r="D85" s="12"/>
      <c r="E85" s="95"/>
      <c r="F85" s="95" t="s">
        <v>218</v>
      </c>
      <c r="G85" s="95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95"/>
      <c r="F86" s="95" t="s">
        <v>219</v>
      </c>
      <c r="G86" s="95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95"/>
      <c r="F87" s="95" t="s">
        <v>220</v>
      </c>
      <c r="G87" s="95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2"/>
      <c r="E88" s="95"/>
      <c r="F88" s="95" t="s">
        <v>315</v>
      </c>
      <c r="G88" s="95"/>
      <c r="H88" s="12"/>
      <c r="I88" s="12"/>
      <c r="J88" s="12"/>
      <c r="K88" s="12"/>
      <c r="L88" s="12"/>
      <c r="M88" s="12"/>
      <c r="N88" s="13"/>
    </row>
    <row r="89" spans="2:14" x14ac:dyDescent="0.2">
      <c r="B89" s="15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</row>
    <row r="90" spans="2:14" x14ac:dyDescent="0.2">
      <c r="B90" s="15"/>
      <c r="C90" s="12"/>
      <c r="D90" s="17" t="s">
        <v>101</v>
      </c>
      <c r="E90" s="17"/>
      <c r="F90" s="17"/>
      <c r="G90" s="17"/>
      <c r="H90" s="17"/>
      <c r="I90" s="17"/>
      <c r="J90" s="17"/>
      <c r="K90" s="17"/>
      <c r="L90" s="17"/>
      <c r="M90" s="12"/>
      <c r="N90" s="13"/>
    </row>
    <row r="91" spans="2:14" x14ac:dyDescent="0.2">
      <c r="B91" s="15"/>
      <c r="C91" s="12"/>
      <c r="D91" s="12"/>
      <c r="E91" s="95" t="str">
        <f>Chem1</f>
        <v>Chem 111</v>
      </c>
      <c r="F91" s="95" t="s">
        <v>3</v>
      </c>
      <c r="G91" s="12"/>
      <c r="H91" s="12"/>
      <c r="I91" s="12"/>
      <c r="J91" s="12"/>
      <c r="K91" s="12"/>
      <c r="L91" s="12"/>
      <c r="M91" s="12"/>
      <c r="N91" s="13"/>
    </row>
    <row r="92" spans="2:14" x14ac:dyDescent="0.2">
      <c r="B92" s="15"/>
      <c r="C92" s="12"/>
      <c r="D92" s="12"/>
      <c r="E92" s="95" t="str">
        <f>Physics1</f>
        <v>Phscs 121</v>
      </c>
      <c r="F92" s="95" t="s">
        <v>0</v>
      </c>
      <c r="G92" s="12"/>
      <c r="H92" s="12"/>
      <c r="I92" s="12"/>
      <c r="J92" s="12"/>
      <c r="K92" s="12"/>
      <c r="L92" s="12"/>
      <c r="M92" s="12"/>
      <c r="N92" s="13"/>
    </row>
    <row r="93" spans="2:14" x14ac:dyDescent="0.2">
      <c r="B93" s="15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3"/>
    </row>
    <row r="94" spans="2:14" x14ac:dyDescent="0.2">
      <c r="B94" s="15"/>
      <c r="C94" s="12"/>
      <c r="D94" s="17" t="s">
        <v>102</v>
      </c>
      <c r="E94" s="17"/>
      <c r="F94" s="17"/>
      <c r="G94" s="17"/>
      <c r="H94" s="17"/>
      <c r="I94" s="17"/>
      <c r="J94" s="17"/>
      <c r="K94" s="17"/>
      <c r="L94" s="17"/>
      <c r="M94" s="12"/>
      <c r="N94" s="13"/>
    </row>
    <row r="95" spans="2:14" x14ac:dyDescent="0.2">
      <c r="B95" s="15"/>
      <c r="C95" s="12"/>
      <c r="D95" s="12"/>
      <c r="E95" s="95" t="str">
        <f>Econ</f>
        <v>Econ 110</v>
      </c>
      <c r="F95" s="95" t="s">
        <v>209</v>
      </c>
      <c r="G95" s="12"/>
      <c r="H95" s="12"/>
      <c r="I95" s="12"/>
      <c r="J95" s="12"/>
      <c r="K95" s="12"/>
      <c r="L95" s="12"/>
      <c r="M95" s="12"/>
      <c r="N95" s="13"/>
    </row>
    <row r="96" spans="2:14" ht="7.5" customHeight="1" thickBot="1" x14ac:dyDescent="0.25"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8"/>
    </row>
    <row r="97" spans="2:9" x14ac:dyDescent="0.2">
      <c r="B97" s="138" t="s">
        <v>110</v>
      </c>
      <c r="C97" s="139" t="s">
        <v>231</v>
      </c>
      <c r="D97" s="139"/>
      <c r="E97" s="139"/>
      <c r="F97" s="139"/>
      <c r="G97" s="139"/>
      <c r="H97" s="139"/>
      <c r="I97" s="139"/>
    </row>
    <row r="98" spans="2:9" x14ac:dyDescent="0.2">
      <c r="C98" s="2" t="s">
        <v>232</v>
      </c>
    </row>
    <row r="99" spans="2:9" ht="4.5" customHeight="1" x14ac:dyDescent="0.2"/>
    <row r="100" spans="2:9" x14ac:dyDescent="0.2">
      <c r="B100" s="138" t="s">
        <v>111</v>
      </c>
      <c r="C100" s="2" t="s">
        <v>293</v>
      </c>
    </row>
  </sheetData>
  <mergeCells count="9">
    <mergeCell ref="F83:H83"/>
    <mergeCell ref="C2:E2"/>
    <mergeCell ref="B5:H5"/>
    <mergeCell ref="F74:L74"/>
    <mergeCell ref="F79:L79"/>
    <mergeCell ref="C40:G40"/>
    <mergeCell ref="F64:L64"/>
    <mergeCell ref="F69:L69"/>
    <mergeCell ref="F59:K59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64:L64" r:id="rId3" display="Click here and see &quot;CIVILIZATION 2&quot; for the approved list." xr:uid="{00000000-0004-0000-0100-000005000000}"/>
    <hyperlink ref="F69:L69" r:id="rId4" display="Click here and see &quot;ARTS&quot; for the approved list." xr:uid="{00000000-0004-0000-0100-000006000000}"/>
    <hyperlink ref="F74:L74" r:id="rId5" display="Click here and see &quot;CIVILIZATION 2&quot; for the approved list." xr:uid="{00000000-0004-0000-0100-000007000000}"/>
    <hyperlink ref="F79:L79" r:id="rId6" display="Click here and see &quot;LETTERS&quot; for the approved list." xr:uid="{00000000-0004-0000-0100-000008000000}"/>
    <hyperlink ref="F83" r:id="rId7" xr:uid="{00000000-0004-0000-0100-000009000000}"/>
    <hyperlink ref="F83:H83" r:id="rId8" location="biology" display="Take one of the following options*" xr:uid="{4DA9D917-D94C-4FBC-869F-A8F88B890C34}"/>
  </hyperlinks>
  <pageMargins left="0.7" right="0.7" top="0.75" bottom="0.75" header="0.3" footer="0.3"/>
  <pageSetup scale="54" orientation="portrait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W54"/>
  <sheetViews>
    <sheetView showGridLines="0" showRowColHeaders="0" tabSelected="1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76" t="s">
        <v>319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</row>
    <row r="2" spans="1:17" ht="21.75" thickBot="1" x14ac:dyDescent="0.4">
      <c r="A2" s="177" t="str">
        <f>CONCATENATE("Catalog Year ", catyear)</f>
        <v>Catalog Year 2023-2024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</row>
    <row r="3" spans="1:17" ht="11.25" customHeight="1" x14ac:dyDescent="0.3">
      <c r="A3" s="124"/>
      <c r="B3" s="68"/>
      <c r="C3" s="68"/>
      <c r="D3" s="68"/>
      <c r="E3" s="68"/>
      <c r="F3" s="68"/>
      <c r="G3" s="179" t="s">
        <v>271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75" x14ac:dyDescent="0.3">
      <c r="B4" s="68" t="s">
        <v>35</v>
      </c>
      <c r="C4" s="68"/>
      <c r="D4" s="68" t="s">
        <v>36</v>
      </c>
      <c r="E4" s="68"/>
      <c r="F4" s="68" t="s">
        <v>35</v>
      </c>
      <c r="G4" s="179"/>
      <c r="H4" s="68" t="s">
        <v>36</v>
      </c>
      <c r="I4" s="144"/>
      <c r="J4" s="68" t="s">
        <v>35</v>
      </c>
      <c r="K4" s="68"/>
      <c r="L4" s="68" t="s">
        <v>36</v>
      </c>
      <c r="M4" s="68"/>
      <c r="N4" s="68" t="s">
        <v>35</v>
      </c>
      <c r="O4" s="68"/>
      <c r="P4" s="68" t="s">
        <v>36</v>
      </c>
    </row>
    <row r="5" spans="1:17" ht="22.5" customHeight="1" x14ac:dyDescent="0.25">
      <c r="B5" s="67"/>
      <c r="C5" s="67"/>
      <c r="D5" s="67"/>
      <c r="E5" s="67"/>
      <c r="F5" s="67"/>
      <c r="G5" s="179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25">
      <c r="B6" s="67"/>
      <c r="C6" s="116"/>
      <c r="D6" s="67"/>
      <c r="E6" s="67"/>
      <c r="F6" s="67"/>
      <c r="G6" s="179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25">
      <c r="B7" s="67" t="s">
        <v>115</v>
      </c>
      <c r="C7" s="67"/>
      <c r="D7" s="67"/>
      <c r="E7" s="67"/>
      <c r="F7" s="126" t="s">
        <v>275</v>
      </c>
      <c r="G7" s="179"/>
      <c r="H7" s="67" t="s">
        <v>269</v>
      </c>
      <c r="I7" s="144"/>
      <c r="J7" s="67" t="s">
        <v>46</v>
      </c>
      <c r="K7" s="67"/>
      <c r="L7" s="67" t="s">
        <v>46</v>
      </c>
      <c r="M7" s="67"/>
      <c r="N7" s="67" t="s">
        <v>46</v>
      </c>
      <c r="O7" s="67"/>
      <c r="P7" s="67" t="s">
        <v>67</v>
      </c>
    </row>
    <row r="8" spans="1:17" ht="15" customHeight="1" x14ac:dyDescent="0.25">
      <c r="B8" s="67"/>
      <c r="C8" s="67"/>
      <c r="D8" s="67"/>
      <c r="E8" s="67"/>
      <c r="F8" s="67"/>
      <c r="G8" s="179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25">
      <c r="C9" s="67"/>
      <c r="D9" s="67"/>
      <c r="E9" s="116"/>
      <c r="F9" s="67"/>
      <c r="G9" s="179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25">
      <c r="B10" s="67" t="s">
        <v>116</v>
      </c>
      <c r="C10" s="67"/>
      <c r="E10" s="67"/>
      <c r="F10" s="67" t="s">
        <v>117</v>
      </c>
      <c r="G10" s="179"/>
      <c r="H10" s="67" t="s">
        <v>224</v>
      </c>
      <c r="I10" s="144"/>
      <c r="J10" s="67" t="s">
        <v>225</v>
      </c>
      <c r="K10" s="67"/>
      <c r="L10" s="67" t="s">
        <v>46</v>
      </c>
      <c r="M10" s="67"/>
      <c r="N10" s="67" t="s">
        <v>46</v>
      </c>
      <c r="O10" s="67"/>
      <c r="P10" s="67" t="s">
        <v>169</v>
      </c>
    </row>
    <row r="11" spans="1:17" ht="15" customHeight="1" x14ac:dyDescent="0.25">
      <c r="B11" s="67"/>
      <c r="C11" s="67"/>
      <c r="D11" s="67"/>
      <c r="E11" s="67"/>
      <c r="F11" s="67"/>
      <c r="G11" s="179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25">
      <c r="B12" s="67"/>
      <c r="C12" s="116"/>
      <c r="D12" s="67"/>
      <c r="E12" s="116"/>
      <c r="F12" s="67"/>
      <c r="G12" s="179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25">
      <c r="C13" s="67"/>
      <c r="E13" s="67"/>
      <c r="F13" s="67" t="s">
        <v>268</v>
      </c>
      <c r="G13" s="179"/>
      <c r="H13" s="67" t="s">
        <v>268</v>
      </c>
      <c r="I13" s="144"/>
      <c r="J13" s="67" t="s">
        <v>268</v>
      </c>
      <c r="K13" s="67"/>
      <c r="L13" s="67" t="s">
        <v>268</v>
      </c>
      <c r="M13" s="67"/>
      <c r="N13" s="67" t="s">
        <v>268</v>
      </c>
      <c r="O13" s="67"/>
      <c r="P13" s="67" t="s">
        <v>169</v>
      </c>
    </row>
    <row r="14" spans="1:17" ht="15" customHeight="1" x14ac:dyDescent="0.25">
      <c r="E14" s="67"/>
      <c r="F14" s="67"/>
      <c r="G14" s="179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25">
      <c r="G15" s="179"/>
      <c r="I15" s="144"/>
      <c r="O15" s="116"/>
    </row>
    <row r="16" spans="1:17" s="120" customFormat="1" ht="12" customHeight="1" x14ac:dyDescent="0.25">
      <c r="B16" s="67" t="s">
        <v>139</v>
      </c>
      <c r="D16" s="67" t="s">
        <v>195</v>
      </c>
      <c r="F16" s="67" t="s">
        <v>46</v>
      </c>
      <c r="G16" s="179"/>
      <c r="H16" s="67" t="s">
        <v>45</v>
      </c>
      <c r="I16" s="144"/>
      <c r="J16" s="67" t="s">
        <v>270</v>
      </c>
      <c r="N16" s="67" t="s">
        <v>200</v>
      </c>
      <c r="P16" s="67" t="s">
        <v>169</v>
      </c>
    </row>
    <row r="17" spans="1:23" x14ac:dyDescent="0.25">
      <c r="G17" s="179"/>
      <c r="I17" s="144"/>
    </row>
    <row r="18" spans="1:23" ht="22.5" customHeight="1" x14ac:dyDescent="0.25">
      <c r="G18" s="179"/>
      <c r="I18" s="144"/>
    </row>
    <row r="19" spans="1:23" s="120" customFormat="1" ht="12" customHeight="1" x14ac:dyDescent="0.25">
      <c r="B19" s="67" t="s">
        <v>67</v>
      </c>
      <c r="D19" s="67" t="s">
        <v>67</v>
      </c>
      <c r="F19" s="67" t="s">
        <v>197</v>
      </c>
      <c r="G19" s="179"/>
      <c r="H19" s="67" t="s">
        <v>197</v>
      </c>
      <c r="I19" s="144"/>
      <c r="J19" s="67" t="s">
        <v>46</v>
      </c>
      <c r="L19" s="67" t="s">
        <v>294</v>
      </c>
      <c r="N19" s="67" t="s">
        <v>304</v>
      </c>
    </row>
    <row r="20" spans="1:23" x14ac:dyDescent="0.25">
      <c r="G20" s="179"/>
      <c r="I20" s="144"/>
    </row>
    <row r="21" spans="1:23" ht="22.5" customHeight="1" x14ac:dyDescent="0.25">
      <c r="G21" s="179"/>
      <c r="I21" s="144"/>
    </row>
    <row r="22" spans="1:23" s="120" customFormat="1" ht="12" customHeight="1" x14ac:dyDescent="0.25">
      <c r="D22" s="67" t="s">
        <v>46</v>
      </c>
      <c r="F22" s="67" t="s">
        <v>46</v>
      </c>
      <c r="G22" s="179"/>
      <c r="H22" s="67"/>
      <c r="I22" s="144"/>
      <c r="J22" s="67" t="s">
        <v>46</v>
      </c>
      <c r="N22" s="67"/>
    </row>
    <row r="23" spans="1:23" x14ac:dyDescent="0.25">
      <c r="G23" s="179"/>
      <c r="I23" s="144"/>
    </row>
    <row r="24" spans="1:23" x14ac:dyDescent="0.2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23" ht="15" customHeight="1" x14ac:dyDescent="0.25">
      <c r="W25" s="67"/>
    </row>
    <row r="26" spans="1:23" ht="22.5" customHeight="1" x14ac:dyDescent="0.25"/>
    <row r="27" spans="1:23" s="120" customFormat="1" ht="12" customHeight="1" x14ac:dyDescent="0.25">
      <c r="B27" s="67" t="s">
        <v>323</v>
      </c>
      <c r="D27" s="67" t="s">
        <v>168</v>
      </c>
      <c r="F27" s="67" t="s">
        <v>45</v>
      </c>
      <c r="H27" s="67" t="s">
        <v>45</v>
      </c>
      <c r="J27" s="67" t="s">
        <v>45</v>
      </c>
      <c r="L27" s="67" t="s">
        <v>45</v>
      </c>
      <c r="N27" s="67" t="s">
        <v>45</v>
      </c>
      <c r="P27" s="67"/>
    </row>
    <row r="29" spans="1:23" ht="22.5" customHeight="1" x14ac:dyDescent="0.25"/>
    <row r="30" spans="1:23" s="120" customFormat="1" ht="12" customHeight="1" x14ac:dyDescent="0.25">
      <c r="B30" s="67" t="s">
        <v>198</v>
      </c>
      <c r="D30" s="67" t="s">
        <v>46</v>
      </c>
      <c r="F30" s="67"/>
      <c r="H30" s="67" t="s">
        <v>46</v>
      </c>
      <c r="L30" s="67" t="s">
        <v>297</v>
      </c>
      <c r="N30" s="67" t="s">
        <v>199</v>
      </c>
      <c r="P30" s="67" t="s">
        <v>45</v>
      </c>
    </row>
    <row r="32" spans="1:23" ht="22.5" customHeight="1" x14ac:dyDescent="0.25">
      <c r="F32" s="114"/>
    </row>
    <row r="33" spans="1:17" ht="12" customHeight="1" x14ac:dyDescent="0.25">
      <c r="B33" s="67"/>
      <c r="L33" s="67" t="s">
        <v>45</v>
      </c>
    </row>
    <row r="34" spans="1:17" ht="15.75" thickBot="1" x14ac:dyDescent="0.3">
      <c r="A34" s="70"/>
      <c r="B34" s="70"/>
      <c r="C34" s="70"/>
      <c r="D34" s="70"/>
      <c r="E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</row>
    <row r="35" spans="1:17" ht="16.5" customHeight="1" thickTop="1" thickBot="1" x14ac:dyDescent="0.3">
      <c r="A35" s="72"/>
      <c r="B35" s="72" t="s">
        <v>73</v>
      </c>
      <c r="C35" s="72"/>
      <c r="D35" s="72" t="s">
        <v>147</v>
      </c>
      <c r="E35" s="72"/>
      <c r="F35" s="72" t="s">
        <v>267</v>
      </c>
      <c r="G35" s="72"/>
      <c r="H35" s="72" t="s">
        <v>267</v>
      </c>
      <c r="I35" s="72"/>
      <c r="J35" s="72" t="s">
        <v>74</v>
      </c>
      <c r="K35" s="72"/>
      <c r="L35" s="72" t="s">
        <v>264</v>
      </c>
      <c r="M35" s="72"/>
      <c r="N35" s="72" t="s">
        <v>267</v>
      </c>
      <c r="O35" s="72"/>
      <c r="P35" s="72" t="s">
        <v>74</v>
      </c>
      <c r="Q35" s="71"/>
    </row>
    <row r="36" spans="1:17" ht="7.5" customHeight="1" x14ac:dyDescent="0.25"/>
    <row r="37" spans="1:17" x14ac:dyDescent="0.25">
      <c r="A37" s="178" t="s">
        <v>69</v>
      </c>
      <c r="B37" s="178"/>
      <c r="C37" s="178"/>
      <c r="D37" s="178"/>
      <c r="E37" s="178"/>
      <c r="F37" s="178"/>
      <c r="H37" s="178" t="s">
        <v>71</v>
      </c>
      <c r="I37" s="178"/>
      <c r="J37" s="178"/>
      <c r="K37" s="178"/>
      <c r="L37" s="178"/>
    </row>
    <row r="38" spans="1:17" x14ac:dyDescent="0.25">
      <c r="B38" t="s">
        <v>76</v>
      </c>
      <c r="I38" t="s">
        <v>72</v>
      </c>
      <c r="N38" s="118" t="s">
        <v>110</v>
      </c>
      <c r="O38" s="119" t="s">
        <v>112</v>
      </c>
    </row>
    <row r="39" spans="1:17" x14ac:dyDescent="0.25">
      <c r="B39" t="s">
        <v>193</v>
      </c>
      <c r="I39" t="s">
        <v>166</v>
      </c>
      <c r="N39" s="118" t="s">
        <v>111</v>
      </c>
      <c r="O39" s="116" t="s">
        <v>113</v>
      </c>
    </row>
    <row r="40" spans="1:17" ht="15" customHeight="1" x14ac:dyDescent="0.25">
      <c r="B40" t="s">
        <v>70</v>
      </c>
      <c r="I40" t="s">
        <v>170</v>
      </c>
      <c r="N40" s="117" t="s">
        <v>109</v>
      </c>
      <c r="O40" t="s">
        <v>194</v>
      </c>
    </row>
    <row r="41" spans="1:17" ht="17.25" x14ac:dyDescent="0.25">
      <c r="I41" s="114" t="s">
        <v>244</v>
      </c>
      <c r="N41" s="117" t="s">
        <v>140</v>
      </c>
      <c r="O41" t="s">
        <v>227</v>
      </c>
    </row>
    <row r="42" spans="1:17" x14ac:dyDescent="0.25">
      <c r="A42" s="125" t="s">
        <v>106</v>
      </c>
      <c r="I42" s="114" t="s">
        <v>201</v>
      </c>
      <c r="N42" s="117" t="s">
        <v>114</v>
      </c>
      <c r="O42" t="s">
        <v>286</v>
      </c>
    </row>
    <row r="43" spans="1:17" x14ac:dyDescent="0.25">
      <c r="A43" s="114" t="s">
        <v>306</v>
      </c>
      <c r="N43" s="117" t="s">
        <v>141</v>
      </c>
      <c r="O43" t="s">
        <v>233</v>
      </c>
    </row>
    <row r="44" spans="1:17" x14ac:dyDescent="0.25">
      <c r="A44" s="114" t="s">
        <v>196</v>
      </c>
      <c r="N44" s="117" t="s">
        <v>146</v>
      </c>
      <c r="O44" t="s">
        <v>142</v>
      </c>
    </row>
    <row r="45" spans="1:17" x14ac:dyDescent="0.25">
      <c r="A45" s="114" t="s">
        <v>223</v>
      </c>
      <c r="N45" s="117"/>
    </row>
    <row r="46" spans="1:17" x14ac:dyDescent="0.25">
      <c r="A46" t="s">
        <v>226</v>
      </c>
    </row>
    <row r="47" spans="1:17" x14ac:dyDescent="0.25">
      <c r="A47" t="s">
        <v>243</v>
      </c>
    </row>
    <row r="48" spans="1:17" x14ac:dyDescent="0.25">
      <c r="A48" t="s">
        <v>276</v>
      </c>
    </row>
    <row r="49" spans="1:1" x14ac:dyDescent="0.25">
      <c r="A49" t="s">
        <v>277</v>
      </c>
    </row>
    <row r="50" spans="1:1" x14ac:dyDescent="0.25">
      <c r="A50" t="s">
        <v>295</v>
      </c>
    </row>
    <row r="51" spans="1:1" x14ac:dyDescent="0.25">
      <c r="A51" t="s">
        <v>296</v>
      </c>
    </row>
    <row r="52" spans="1:1" x14ac:dyDescent="0.25">
      <c r="A52" s="156" t="s">
        <v>298</v>
      </c>
    </row>
    <row r="53" spans="1:1" x14ac:dyDescent="0.25">
      <c r="A53" t="s">
        <v>299</v>
      </c>
    </row>
    <row r="54" spans="1:1" x14ac:dyDescent="0.25">
      <c r="A54" t="s">
        <v>322</v>
      </c>
    </row>
  </sheetData>
  <mergeCells count="5">
    <mergeCell ref="A1:Q1"/>
    <mergeCell ref="A2:Q2"/>
    <mergeCell ref="H37:L37"/>
    <mergeCell ref="A37:F37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7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76" t="s">
        <v>320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</row>
    <row r="2" spans="1:17" ht="21.75" thickBot="1" x14ac:dyDescent="0.4">
      <c r="A2" s="177" t="str">
        <f>CONCATENATE("Catalog Year ", catyear)</f>
        <v>Catalog Year 2023-2024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</row>
    <row r="3" spans="1:17" ht="11.25" customHeight="1" x14ac:dyDescent="0.3">
      <c r="A3" s="124"/>
      <c r="B3" s="68"/>
      <c r="C3" s="68"/>
      <c r="D3" s="68"/>
      <c r="E3" s="68"/>
      <c r="F3" s="68"/>
      <c r="G3" s="180" t="s">
        <v>271</v>
      </c>
      <c r="H3" s="68"/>
      <c r="I3" s="144"/>
      <c r="J3" s="68"/>
      <c r="K3" s="68"/>
      <c r="L3" s="68"/>
      <c r="M3" s="68"/>
      <c r="N3" s="68"/>
      <c r="O3" s="68"/>
      <c r="P3" s="68"/>
      <c r="Q3" s="68"/>
    </row>
    <row r="4" spans="1:17" ht="18.75" x14ac:dyDescent="0.3">
      <c r="B4" s="68" t="s">
        <v>35</v>
      </c>
      <c r="C4" s="68"/>
      <c r="D4" s="68" t="s">
        <v>36</v>
      </c>
      <c r="E4" s="68" t="s">
        <v>107</v>
      </c>
      <c r="F4" s="68" t="s">
        <v>35</v>
      </c>
      <c r="G4" s="179"/>
      <c r="H4" s="68" t="s">
        <v>36</v>
      </c>
      <c r="I4" s="68" t="s">
        <v>107</v>
      </c>
      <c r="J4" s="68" t="s">
        <v>35</v>
      </c>
      <c r="K4" s="68"/>
      <c r="L4" s="68" t="s">
        <v>36</v>
      </c>
      <c r="M4" s="68"/>
      <c r="N4" s="68" t="s">
        <v>35</v>
      </c>
      <c r="O4" s="68"/>
      <c r="P4" s="68" t="s">
        <v>36</v>
      </c>
    </row>
    <row r="5" spans="1:17" ht="22.5" customHeight="1" x14ac:dyDescent="0.25">
      <c r="B5" s="67"/>
      <c r="C5" s="67"/>
      <c r="D5" s="67"/>
      <c r="E5" s="67"/>
      <c r="F5" s="67"/>
      <c r="G5" s="179"/>
      <c r="H5" s="67"/>
      <c r="I5" s="144"/>
      <c r="J5" s="67"/>
      <c r="K5" s="67"/>
      <c r="L5" s="67"/>
      <c r="M5" s="67"/>
      <c r="N5" s="67"/>
      <c r="O5" s="67"/>
      <c r="P5" s="67"/>
    </row>
    <row r="6" spans="1:17" ht="22.5" customHeight="1" x14ac:dyDescent="0.25">
      <c r="B6" s="67"/>
      <c r="C6" s="116"/>
      <c r="D6" s="67"/>
      <c r="E6" s="67"/>
      <c r="F6" s="67"/>
      <c r="G6" s="179"/>
      <c r="H6" s="67"/>
      <c r="I6" s="144"/>
      <c r="J6" s="67"/>
      <c r="K6" s="67"/>
      <c r="L6" s="67"/>
      <c r="M6" s="67"/>
      <c r="N6" s="67"/>
      <c r="O6" s="67"/>
      <c r="P6" s="67"/>
    </row>
    <row r="7" spans="1:17" s="120" customFormat="1" ht="12" customHeight="1" x14ac:dyDescent="0.25">
      <c r="B7" s="67" t="s">
        <v>115</v>
      </c>
      <c r="C7" s="67"/>
      <c r="D7" s="67"/>
      <c r="E7" s="67"/>
      <c r="F7" s="126" t="s">
        <v>275</v>
      </c>
      <c r="G7" s="179"/>
      <c r="H7" s="67" t="s">
        <v>269</v>
      </c>
      <c r="I7" s="144"/>
      <c r="J7" s="67" t="s">
        <v>46</v>
      </c>
      <c r="K7" s="67"/>
      <c r="L7" s="67" t="s">
        <v>46</v>
      </c>
      <c r="M7" s="67"/>
      <c r="N7" s="67" t="s">
        <v>46</v>
      </c>
      <c r="O7" s="67"/>
      <c r="P7" s="67" t="s">
        <v>67</v>
      </c>
    </row>
    <row r="8" spans="1:17" ht="15" customHeight="1" x14ac:dyDescent="0.25">
      <c r="B8" s="67"/>
      <c r="C8" s="67"/>
      <c r="D8" s="67"/>
      <c r="E8" s="67"/>
      <c r="F8" s="67"/>
      <c r="G8" s="179"/>
      <c r="H8" s="67"/>
      <c r="I8" s="144"/>
      <c r="J8" s="67"/>
      <c r="K8" s="67"/>
      <c r="L8" s="67"/>
      <c r="M8" s="67"/>
      <c r="N8" s="67"/>
      <c r="O8" s="67"/>
      <c r="P8" s="67"/>
    </row>
    <row r="9" spans="1:17" ht="22.5" customHeight="1" x14ac:dyDescent="0.25">
      <c r="C9" s="67"/>
      <c r="D9" s="67"/>
      <c r="E9" s="116"/>
      <c r="F9" s="67"/>
      <c r="G9" s="179"/>
      <c r="H9" s="67"/>
      <c r="I9" s="144"/>
      <c r="J9" s="67"/>
      <c r="K9" s="67"/>
      <c r="L9" s="67"/>
      <c r="M9" s="67"/>
      <c r="N9" s="67"/>
      <c r="O9" s="67"/>
      <c r="P9" s="67"/>
      <c r="Q9" s="116"/>
    </row>
    <row r="10" spans="1:17" s="120" customFormat="1" ht="12" customHeight="1" x14ac:dyDescent="0.25">
      <c r="B10" s="67" t="s">
        <v>116</v>
      </c>
      <c r="C10" s="67"/>
      <c r="E10" s="67"/>
      <c r="F10" s="67" t="s">
        <v>117</v>
      </c>
      <c r="G10" s="179"/>
      <c r="H10" s="67" t="s">
        <v>224</v>
      </c>
      <c r="I10" s="144"/>
      <c r="J10" s="67" t="s">
        <v>268</v>
      </c>
      <c r="K10" s="67"/>
      <c r="L10" s="67" t="s">
        <v>46</v>
      </c>
      <c r="M10" s="67"/>
      <c r="N10" s="67" t="s">
        <v>46</v>
      </c>
      <c r="O10" s="67"/>
      <c r="P10" s="67" t="s">
        <v>169</v>
      </c>
    </row>
    <row r="11" spans="1:17" ht="15" customHeight="1" x14ac:dyDescent="0.25">
      <c r="B11" s="67"/>
      <c r="C11" s="67"/>
      <c r="D11" s="67"/>
      <c r="E11" s="67"/>
      <c r="F11" s="67"/>
      <c r="G11" s="179"/>
      <c r="H11" s="67"/>
      <c r="I11" s="144"/>
      <c r="J11" s="67"/>
      <c r="K11" s="67"/>
      <c r="L11" s="67"/>
      <c r="M11" s="67"/>
      <c r="N11" s="67"/>
      <c r="O11" s="67"/>
      <c r="P11" s="67"/>
    </row>
    <row r="12" spans="1:17" ht="22.5" customHeight="1" x14ac:dyDescent="0.25">
      <c r="B12" s="67"/>
      <c r="C12" s="116"/>
      <c r="D12" s="67"/>
      <c r="E12" s="116"/>
      <c r="F12" s="67"/>
      <c r="G12" s="179"/>
      <c r="H12" s="67"/>
      <c r="I12" s="144"/>
      <c r="J12" s="67"/>
      <c r="K12" s="116"/>
      <c r="L12" s="67"/>
      <c r="M12" s="67"/>
      <c r="N12" s="67"/>
      <c r="O12" s="116"/>
      <c r="P12" s="67"/>
    </row>
    <row r="13" spans="1:17" s="120" customFormat="1" ht="12" customHeight="1" x14ac:dyDescent="0.25">
      <c r="C13" s="67"/>
      <c r="E13" s="67"/>
      <c r="F13" s="67" t="s">
        <v>116</v>
      </c>
      <c r="G13" s="179"/>
      <c r="H13" s="67" t="s">
        <v>268</v>
      </c>
      <c r="I13" s="144"/>
      <c r="J13" s="67" t="s">
        <v>270</v>
      </c>
      <c r="K13" s="67"/>
      <c r="L13" s="67" t="s">
        <v>268</v>
      </c>
      <c r="M13" s="67"/>
      <c r="N13" s="67" t="s">
        <v>268</v>
      </c>
      <c r="O13" s="67"/>
      <c r="P13" s="67" t="s">
        <v>169</v>
      </c>
    </row>
    <row r="14" spans="1:17" ht="15" customHeight="1" x14ac:dyDescent="0.25">
      <c r="E14" s="67"/>
      <c r="F14" s="67"/>
      <c r="G14" s="179"/>
      <c r="H14" s="67"/>
      <c r="I14" s="144"/>
      <c r="J14" s="67"/>
      <c r="K14" s="67"/>
      <c r="L14" s="67"/>
      <c r="M14" s="67"/>
      <c r="N14" s="67"/>
      <c r="O14" s="67"/>
      <c r="P14" s="67"/>
    </row>
    <row r="15" spans="1:17" ht="22.5" customHeight="1" x14ac:dyDescent="0.25">
      <c r="G15" s="179"/>
      <c r="I15" s="144"/>
      <c r="O15" s="116"/>
    </row>
    <row r="16" spans="1:17" s="120" customFormat="1" ht="12" customHeight="1" x14ac:dyDescent="0.25">
      <c r="B16" s="67" t="s">
        <v>139</v>
      </c>
      <c r="D16" s="67" t="s">
        <v>195</v>
      </c>
      <c r="F16" s="67" t="s">
        <v>46</v>
      </c>
      <c r="G16" s="179"/>
      <c r="H16" s="67" t="s">
        <v>45</v>
      </c>
      <c r="I16" s="144"/>
      <c r="J16" s="67" t="s">
        <v>46</v>
      </c>
      <c r="N16" s="67" t="s">
        <v>200</v>
      </c>
      <c r="P16" s="67" t="s">
        <v>169</v>
      </c>
    </row>
    <row r="17" spans="1:17" x14ac:dyDescent="0.25">
      <c r="G17" s="179"/>
      <c r="I17" s="144"/>
    </row>
    <row r="18" spans="1:17" ht="22.5" customHeight="1" x14ac:dyDescent="0.25">
      <c r="G18" s="179"/>
      <c r="I18" s="144"/>
    </row>
    <row r="19" spans="1:17" s="120" customFormat="1" ht="12" customHeight="1" x14ac:dyDescent="0.25">
      <c r="B19" s="67" t="s">
        <v>67</v>
      </c>
      <c r="D19" s="67" t="s">
        <v>67</v>
      </c>
      <c r="F19" s="67" t="s">
        <v>197</v>
      </c>
      <c r="G19" s="179"/>
      <c r="H19" s="67" t="s">
        <v>197</v>
      </c>
      <c r="I19" s="144"/>
      <c r="J19" s="67" t="s">
        <v>46</v>
      </c>
      <c r="L19" s="67" t="s">
        <v>294</v>
      </c>
      <c r="N19" s="67" t="s">
        <v>304</v>
      </c>
    </row>
    <row r="20" spans="1:17" x14ac:dyDescent="0.25">
      <c r="G20" s="179"/>
      <c r="I20" s="144"/>
    </row>
    <row r="21" spans="1:17" ht="22.5" customHeight="1" x14ac:dyDescent="0.25">
      <c r="G21" s="179"/>
      <c r="I21" s="144"/>
    </row>
    <row r="22" spans="1:17" s="120" customFormat="1" ht="12" customHeight="1" x14ac:dyDescent="0.25">
      <c r="D22" s="67" t="s">
        <v>46</v>
      </c>
      <c r="F22" s="67" t="s">
        <v>46</v>
      </c>
      <c r="G22" s="179"/>
      <c r="H22" s="67"/>
      <c r="I22" s="67" t="s">
        <v>225</v>
      </c>
      <c r="N22" s="67"/>
    </row>
    <row r="23" spans="1:17" x14ac:dyDescent="0.25">
      <c r="G23" s="179"/>
      <c r="I23" s="144"/>
    </row>
    <row r="24" spans="1:17" x14ac:dyDescent="0.25">
      <c r="A24" s="69"/>
      <c r="B24" s="69"/>
      <c r="C24" s="69"/>
      <c r="D24" s="69"/>
      <c r="E24" s="69"/>
      <c r="F24" s="69"/>
      <c r="G24" s="153"/>
      <c r="H24" s="69"/>
      <c r="I24" s="115"/>
      <c r="J24" s="69"/>
      <c r="K24" s="69"/>
      <c r="L24" s="69"/>
      <c r="M24" s="69"/>
      <c r="N24" s="69"/>
      <c r="O24" s="69"/>
      <c r="P24" s="69"/>
      <c r="Q24" s="69"/>
    </row>
    <row r="25" spans="1:17" ht="15" customHeight="1" x14ac:dyDescent="0.25"/>
    <row r="26" spans="1:17" ht="22.5" customHeight="1" x14ac:dyDescent="0.25"/>
    <row r="27" spans="1:17" s="120" customFormat="1" ht="12" customHeight="1" x14ac:dyDescent="0.25">
      <c r="B27" s="67" t="s">
        <v>323</v>
      </c>
      <c r="D27" s="67" t="s">
        <v>46</v>
      </c>
      <c r="H27" s="67" t="s">
        <v>45</v>
      </c>
      <c r="J27" s="67" t="s">
        <v>297</v>
      </c>
      <c r="L27" s="67" t="s">
        <v>45</v>
      </c>
      <c r="N27" s="67" t="s">
        <v>199</v>
      </c>
      <c r="P27" s="67" t="s">
        <v>45</v>
      </c>
    </row>
    <row r="29" spans="1:17" ht="22.5" customHeight="1" x14ac:dyDescent="0.25"/>
    <row r="30" spans="1:17" s="120" customFormat="1" ht="12" customHeight="1" x14ac:dyDescent="0.25">
      <c r="B30" s="67" t="s">
        <v>198</v>
      </c>
      <c r="E30" s="67" t="s">
        <v>45</v>
      </c>
      <c r="F30" s="67"/>
      <c r="I30" s="67" t="s">
        <v>45</v>
      </c>
      <c r="L30" s="67" t="s">
        <v>45</v>
      </c>
    </row>
    <row r="32" spans="1:17" ht="22.5" customHeight="1" x14ac:dyDescent="0.25">
      <c r="F32" s="114"/>
    </row>
    <row r="33" spans="1:17" ht="12" customHeight="1" x14ac:dyDescent="0.25">
      <c r="B33" s="67"/>
      <c r="E33" s="67" t="s">
        <v>46</v>
      </c>
      <c r="I33" s="67" t="s">
        <v>45</v>
      </c>
    </row>
    <row r="34" spans="1:17" ht="12" customHeight="1" x14ac:dyDescent="0.25">
      <c r="B34" s="67"/>
      <c r="E34" s="67"/>
      <c r="L34" s="67"/>
    </row>
    <row r="35" spans="1:17" ht="22.5" customHeight="1" x14ac:dyDescent="0.25">
      <c r="B35" s="67"/>
      <c r="E35" s="67"/>
      <c r="L35" s="67"/>
    </row>
    <row r="36" spans="1:17" ht="12" customHeight="1" x14ac:dyDescent="0.25">
      <c r="B36" s="67"/>
      <c r="E36" s="67" t="s">
        <v>168</v>
      </c>
      <c r="L36" s="67"/>
    </row>
    <row r="37" spans="1:17" ht="15.75" thickBot="1" x14ac:dyDescent="0.3">
      <c r="A37" s="70"/>
      <c r="B37" s="70"/>
      <c r="C37" s="70"/>
      <c r="D37" s="70"/>
      <c r="E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</row>
    <row r="38" spans="1:17" ht="16.5" customHeight="1" thickTop="1" thickBot="1" x14ac:dyDescent="0.3">
      <c r="A38" s="72"/>
      <c r="B38" s="72" t="s">
        <v>73</v>
      </c>
      <c r="C38" s="72"/>
      <c r="D38" s="72" t="s">
        <v>274</v>
      </c>
      <c r="E38" s="72" t="s">
        <v>108</v>
      </c>
      <c r="F38" s="72" t="s">
        <v>73</v>
      </c>
      <c r="G38" s="72"/>
      <c r="H38" s="72" t="s">
        <v>273</v>
      </c>
      <c r="I38" s="72" t="s">
        <v>321</v>
      </c>
      <c r="J38" s="72" t="s">
        <v>274</v>
      </c>
      <c r="K38" s="72"/>
      <c r="L38" s="72" t="s">
        <v>272</v>
      </c>
      <c r="M38" s="72"/>
      <c r="N38" s="72" t="s">
        <v>73</v>
      </c>
      <c r="O38" s="72"/>
      <c r="P38" s="72" t="s">
        <v>74</v>
      </c>
      <c r="Q38" s="71"/>
    </row>
    <row r="39" spans="1:17" ht="7.5" customHeight="1" x14ac:dyDescent="0.25"/>
    <row r="40" spans="1:17" x14ac:dyDescent="0.25">
      <c r="A40" s="178" t="s">
        <v>69</v>
      </c>
      <c r="B40" s="178"/>
      <c r="C40" s="178"/>
      <c r="D40" s="178"/>
      <c r="E40" s="178"/>
      <c r="F40" s="178"/>
      <c r="H40" s="178" t="s">
        <v>71</v>
      </c>
      <c r="I40" s="178"/>
      <c r="J40" s="178"/>
      <c r="K40" s="178"/>
      <c r="L40" s="178"/>
    </row>
    <row r="41" spans="1:17" x14ac:dyDescent="0.25">
      <c r="B41" t="s">
        <v>76</v>
      </c>
      <c r="I41" t="s">
        <v>72</v>
      </c>
      <c r="N41" s="118" t="s">
        <v>110</v>
      </c>
      <c r="O41" s="119" t="s">
        <v>112</v>
      </c>
    </row>
    <row r="42" spans="1:17" x14ac:dyDescent="0.25">
      <c r="B42" t="s">
        <v>193</v>
      </c>
      <c r="I42" t="s">
        <v>166</v>
      </c>
      <c r="N42" s="118" t="s">
        <v>111</v>
      </c>
      <c r="O42" s="116" t="s">
        <v>113</v>
      </c>
    </row>
    <row r="43" spans="1:17" ht="15" customHeight="1" x14ac:dyDescent="0.25">
      <c r="B43" t="s">
        <v>70</v>
      </c>
      <c r="I43" t="s">
        <v>170</v>
      </c>
      <c r="N43" s="117" t="s">
        <v>109</v>
      </c>
      <c r="O43" t="s">
        <v>194</v>
      </c>
    </row>
    <row r="44" spans="1:17" ht="17.25" x14ac:dyDescent="0.25">
      <c r="I44" s="114" t="s">
        <v>244</v>
      </c>
      <c r="N44" s="117" t="s">
        <v>140</v>
      </c>
      <c r="O44" t="s">
        <v>227</v>
      </c>
    </row>
    <row r="45" spans="1:17" x14ac:dyDescent="0.25">
      <c r="A45" s="125" t="s">
        <v>106</v>
      </c>
      <c r="I45" s="114" t="s">
        <v>201</v>
      </c>
      <c r="N45" s="117" t="s">
        <v>114</v>
      </c>
      <c r="O45" t="s">
        <v>286</v>
      </c>
    </row>
    <row r="46" spans="1:17" x14ac:dyDescent="0.25">
      <c r="A46" s="114" t="s">
        <v>306</v>
      </c>
      <c r="N46" s="117" t="s">
        <v>141</v>
      </c>
      <c r="O46" t="s">
        <v>233</v>
      </c>
    </row>
    <row r="47" spans="1:17" x14ac:dyDescent="0.25">
      <c r="A47" s="114" t="s">
        <v>196</v>
      </c>
      <c r="N47" s="117" t="s">
        <v>146</v>
      </c>
      <c r="O47" t="s">
        <v>142</v>
      </c>
    </row>
    <row r="48" spans="1:17" x14ac:dyDescent="0.25">
      <c r="A48" s="114" t="s">
        <v>223</v>
      </c>
      <c r="N48" s="117"/>
    </row>
    <row r="49" spans="1:1" x14ac:dyDescent="0.25">
      <c r="A49" t="s">
        <v>278</v>
      </c>
    </row>
    <row r="50" spans="1:1" x14ac:dyDescent="0.25">
      <c r="A50" t="s">
        <v>243</v>
      </c>
    </row>
    <row r="51" spans="1:1" x14ac:dyDescent="0.25">
      <c r="A51" t="s">
        <v>276</v>
      </c>
    </row>
    <row r="52" spans="1:1" x14ac:dyDescent="0.25">
      <c r="A52" t="s">
        <v>277</v>
      </c>
    </row>
    <row r="53" spans="1:1" x14ac:dyDescent="0.25">
      <c r="A53" t="s">
        <v>295</v>
      </c>
    </row>
    <row r="54" spans="1:1" x14ac:dyDescent="0.25">
      <c r="A54" t="s">
        <v>296</v>
      </c>
    </row>
    <row r="55" spans="1:1" x14ac:dyDescent="0.25">
      <c r="A55" s="156" t="s">
        <v>298</v>
      </c>
    </row>
    <row r="56" spans="1:1" x14ac:dyDescent="0.25">
      <c r="A56" t="s">
        <v>299</v>
      </c>
    </row>
    <row r="57" spans="1:1" x14ac:dyDescent="0.25">
      <c r="A57" t="s">
        <v>322</v>
      </c>
    </row>
  </sheetData>
  <mergeCells count="5">
    <mergeCell ref="A1:Q1"/>
    <mergeCell ref="A2:Q2"/>
    <mergeCell ref="G3:G23"/>
    <mergeCell ref="A40:F40"/>
    <mergeCell ref="H40:L40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7" t="s">
        <v>75</v>
      </c>
      <c r="B1" s="187"/>
      <c r="C1" s="187"/>
      <c r="D1" s="188" t="str">
        <f>catyear</f>
        <v>2023-2024</v>
      </c>
      <c r="E1" s="188"/>
      <c r="F1" s="188"/>
      <c r="G1" s="183" t="s">
        <v>34</v>
      </c>
      <c r="H1" s="189"/>
      <c r="I1" s="189"/>
      <c r="J1" s="189"/>
      <c r="K1" s="183"/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2">
      <c r="A2" s="190" t="s">
        <v>33</v>
      </c>
      <c r="B2" s="184" t="s">
        <v>145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2">
      <c r="A4" s="190"/>
      <c r="B4" s="184" t="s">
        <v>143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">
      <c r="A5" s="190"/>
      <c r="B5" s="184" t="s">
        <v>144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">
      <c r="A6" s="190"/>
      <c r="B6" s="184" t="s">
        <v>234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138</v>
      </c>
      <c r="B7" s="74" t="s">
        <v>137</v>
      </c>
      <c r="C7" s="73" t="s">
        <v>136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135</v>
      </c>
      <c r="B8" s="75"/>
      <c r="C8" s="76"/>
      <c r="D8" s="181" t="s">
        <v>307</v>
      </c>
      <c r="E8" s="182"/>
      <c r="F8" s="64"/>
      <c r="G8" s="181" t="str">
        <f>CONCATENATE("Winter ", TEXT(VALUE(RIGHT(D8,2))+1,0))</f>
        <v>Winter 23</v>
      </c>
      <c r="H8" s="182"/>
      <c r="I8" s="64"/>
      <c r="J8" s="181" t="str">
        <f>CONCATENATE("Spring ", TEXT(VALUE(RIGHT(D8,2))+1,0))</f>
        <v>Spring 23</v>
      </c>
      <c r="K8" s="182"/>
      <c r="L8" s="64"/>
      <c r="M8" s="181" t="str">
        <f>CONCATENATE("Summer ", TEXT(VALUE(RIGHT(D8,2))+1,0))</f>
        <v>Summer 23</v>
      </c>
      <c r="N8" s="182"/>
      <c r="O8" s="63"/>
      <c r="P8" s="181" t="s">
        <v>134</v>
      </c>
      <c r="Q8" s="182"/>
      <c r="R8" s="63"/>
      <c r="S8" s="63"/>
      <c r="T8" s="63"/>
      <c r="U8" s="63"/>
      <c r="V8" s="63"/>
    </row>
    <row r="9" spans="1:22" x14ac:dyDescent="0.25">
      <c r="A9" s="77" t="str">
        <f>CONCATENATE(Calculus1, " - Calc1")</f>
        <v>Math 112 - Calc1</v>
      </c>
      <c r="B9" s="78">
        <v>4</v>
      </c>
      <c r="C9" s="77" t="s">
        <v>128</v>
      </c>
      <c r="D9" s="65"/>
      <c r="E9" s="65"/>
      <c r="F9" s="64"/>
      <c r="G9" s="65"/>
      <c r="H9" s="65"/>
      <c r="I9" s="64"/>
      <c r="J9" s="65"/>
      <c r="K9" s="65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77" t="str">
        <f>CONCATENATE(Calculus2, " - Calc2")</f>
        <v>Math 113 - Calc2</v>
      </c>
      <c r="B10" s="78">
        <v>4</v>
      </c>
      <c r="C10" s="77" t="s">
        <v>128</v>
      </c>
      <c r="D10" s="65"/>
      <c r="E10" s="65"/>
      <c r="F10" s="64"/>
      <c r="G10" s="65"/>
      <c r="H10" s="65"/>
      <c r="I10" s="64"/>
      <c r="J10" s="65"/>
      <c r="K10" s="65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77" t="str">
        <f>CONCATENATE(EngineeringMath1, " - EngMath1")</f>
        <v>Math 302 - EngMath1</v>
      </c>
      <c r="B11" s="78">
        <v>4</v>
      </c>
      <c r="C11" s="77" t="s">
        <v>127</v>
      </c>
      <c r="D11" s="65"/>
      <c r="E11" s="65"/>
      <c r="F11" s="64"/>
      <c r="G11" s="65"/>
      <c r="H11" s="65"/>
      <c r="I11" s="64"/>
      <c r="J11" s="65"/>
      <c r="K11" s="65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77" t="str">
        <f>CONCATENATE(EngineeringMath2, " - EngMath2")</f>
        <v>Math 303 - EngMath2</v>
      </c>
      <c r="B12" s="78">
        <v>4</v>
      </c>
      <c r="C12" s="77" t="s">
        <v>127</v>
      </c>
      <c r="D12" s="65"/>
      <c r="E12" s="65"/>
      <c r="F12" s="64"/>
      <c r="G12" s="65"/>
      <c r="H12" s="65"/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147" t="str">
        <f>CONCATENATE(Stats, " - Stats")</f>
        <v>Stat 121 - Stats</v>
      </c>
      <c r="B13" s="148">
        <v>3</v>
      </c>
      <c r="C13" s="77" t="s">
        <v>202</v>
      </c>
      <c r="D13" s="65"/>
      <c r="E13" s="65"/>
      <c r="F13" s="64"/>
      <c r="G13" s="65"/>
      <c r="H13" s="6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77" t="str">
        <f>CONCATENATE(Chem1, " - Chem1")</f>
        <v>Chem 111 - Chem1</v>
      </c>
      <c r="B14" s="78">
        <v>4</v>
      </c>
      <c r="C14" s="77" t="s">
        <v>124</v>
      </c>
      <c r="D14" s="65"/>
      <c r="E14" s="65"/>
      <c r="F14" s="64"/>
      <c r="G14" s="65"/>
      <c r="H14" s="65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77" t="str">
        <f>CONCATENATE(Chem2, " - Chem2")</f>
        <v>Chem 112 - Chem2</v>
      </c>
      <c r="B15" s="78">
        <v>3</v>
      </c>
      <c r="C15" s="77" t="s">
        <v>126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77" t="str">
        <f>CONCATENATE(OChem, " - OChem")</f>
        <v>Chem 357 - OChem</v>
      </c>
      <c r="B16" s="78">
        <v>3</v>
      </c>
      <c r="C16" s="77" t="s">
        <v>124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77" t="str">
        <f>CONCATENATE(PChem, " - Pchem")</f>
        <v>Chem 467 - Pchem</v>
      </c>
      <c r="B17" s="78">
        <v>3</v>
      </c>
      <c r="C17" s="77" t="s">
        <v>132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147" t="s">
        <v>68</v>
      </c>
      <c r="B18" s="148">
        <v>2</v>
      </c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147" t="str">
        <f>CONCATENATE(Physics1, " - Physics1")</f>
        <v>Phscs 121 - Physics1</v>
      </c>
      <c r="B19" s="148">
        <v>3</v>
      </c>
      <c r="C19" s="77" t="s">
        <v>133</v>
      </c>
      <c r="D19" s="82" t="s">
        <v>119</v>
      </c>
      <c r="E19" s="83">
        <f>SUM(E9:E18)</f>
        <v>0</v>
      </c>
      <c r="F19" s="64"/>
      <c r="G19" s="82" t="s">
        <v>119</v>
      </c>
      <c r="H19" s="83">
        <f>SUM(H9:H18)</f>
        <v>0</v>
      </c>
      <c r="I19" s="64"/>
      <c r="J19" s="82" t="s">
        <v>119</v>
      </c>
      <c r="K19" s="83">
        <f>SUM(K9:K18)</f>
        <v>0</v>
      </c>
      <c r="L19" s="64"/>
      <c r="M19" s="82" t="s">
        <v>119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149" t="str">
        <f>CONCATENATE("MMBio 221"," - Biology*")</f>
        <v>MMBio 221 - Biology*</v>
      </c>
      <c r="B20" s="150">
        <v>3</v>
      </c>
      <c r="C20" s="77" t="s">
        <v>128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149" t="str">
        <f>CONCATENATE(Econ," - Economics")</f>
        <v>Econ 110 - Economics</v>
      </c>
      <c r="B21" s="150">
        <v>3</v>
      </c>
      <c r="C21" s="77" t="s">
        <v>128</v>
      </c>
      <c r="D21" s="181" t="str">
        <f>CONCATENATE("Fall ", TEXT(VALUE(RIGHT(D8,2))+1,0))</f>
        <v>Fall 23</v>
      </c>
      <c r="E21" s="182"/>
      <c r="F21" s="64"/>
      <c r="G21" s="181" t="str">
        <f>CONCATENATE("Winter ", TEXT(VALUE(RIGHT(D21,2))+1,0))</f>
        <v>Winter 24</v>
      </c>
      <c r="H21" s="182"/>
      <c r="I21" s="64"/>
      <c r="J21" s="181" t="str">
        <f>CONCATENATE("Spring ", TEXT(VALUE(RIGHT(D21,2))+1,0))</f>
        <v>Spring 24</v>
      </c>
      <c r="K21" s="182"/>
      <c r="L21" s="64"/>
      <c r="M21" s="181" t="str">
        <f>CONCATENATE("Summer ", TEXT(VALUE(RIGHT(D21,2))+1,0))</f>
        <v>Summer 24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131</v>
      </c>
      <c r="B22" s="101"/>
      <c r="C22" s="102"/>
      <c r="D22" s="65"/>
      <c r="E22" s="65"/>
      <c r="F22" s="64"/>
      <c r="G22" s="65"/>
      <c r="H22" s="65"/>
      <c r="I22" s="64"/>
      <c r="J22" s="65"/>
      <c r="K22" s="65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128</v>
      </c>
      <c r="D23" s="65"/>
      <c r="E23" s="65"/>
      <c r="F23" s="64"/>
      <c r="G23" s="65"/>
      <c r="H23" s="65"/>
      <c r="I23" s="64"/>
      <c r="J23" s="65"/>
      <c r="K23" s="65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128</v>
      </c>
      <c r="D24" s="65"/>
      <c r="E24" s="65"/>
      <c r="F24" s="64"/>
      <c r="G24" s="65"/>
      <c r="H24" s="65"/>
      <c r="I24" s="64"/>
      <c r="J24" s="65"/>
      <c r="K24" s="65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128</v>
      </c>
      <c r="D25" s="65"/>
      <c r="E25" s="65"/>
      <c r="F25" s="64"/>
      <c r="G25" s="65"/>
      <c r="H25" s="65"/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230</v>
      </c>
      <c r="B26" s="101"/>
      <c r="C26" s="102"/>
      <c r="D26" s="65"/>
      <c r="E26" s="65"/>
      <c r="F26" s="64"/>
      <c r="G26" s="65"/>
      <c r="H26" s="65"/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128</v>
      </c>
      <c r="D27" s="65"/>
      <c r="E27" s="65"/>
      <c r="F27" s="64"/>
      <c r="G27" s="65"/>
      <c r="H27" s="65"/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130</v>
      </c>
      <c r="D28" s="65"/>
      <c r="E28" s="65"/>
      <c r="F28" s="64"/>
      <c r="G28" s="65"/>
      <c r="H28" s="65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128</v>
      </c>
      <c r="D29" s="65"/>
      <c r="E29" s="65"/>
      <c r="F29" s="64"/>
      <c r="G29" s="65"/>
      <c r="H29" s="65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129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147" t="str">
        <f>CONCATENATE(ElectricalEng," - ElecEng")</f>
        <v>Ec En 301 - ElecEng</v>
      </c>
      <c r="B31" s="148">
        <v>3</v>
      </c>
      <c r="C31" s="77" t="s">
        <v>133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77" t="str">
        <f>CONCATENATE(IntroToChE," - ChEIntro")</f>
        <v>Ch En 170 - ChEIntro</v>
      </c>
      <c r="B32" s="78">
        <v>2</v>
      </c>
      <c r="C32" s="77" t="s">
        <v>127</v>
      </c>
      <c r="D32" s="82" t="s">
        <v>119</v>
      </c>
      <c r="E32" s="83">
        <f>SUM(E22:E31)</f>
        <v>0</v>
      </c>
      <c r="F32" s="64"/>
      <c r="G32" s="82" t="s">
        <v>119</v>
      </c>
      <c r="H32" s="83">
        <f>SUM(H22:H31)</f>
        <v>0</v>
      </c>
      <c r="I32" s="64"/>
      <c r="J32" s="82" t="s">
        <v>119</v>
      </c>
      <c r="K32" s="83">
        <f>SUM(K22:K31)</f>
        <v>0</v>
      </c>
      <c r="L32" s="64"/>
      <c r="M32" s="82" t="s">
        <v>119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77" t="str">
        <f>CONCATENATE(FreshmanSeminar," - FreshSem")</f>
        <v>Ch En 191 - FreshSem</v>
      </c>
      <c r="B33" s="78">
        <v>0.5</v>
      </c>
      <c r="C33" s="77" t="s">
        <v>127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77" t="str">
        <f>CONCATENATE(ComputerTools," - CompTools")</f>
        <v>Ch En 263 - CompTools</v>
      </c>
      <c r="B34" s="78">
        <v>2</v>
      </c>
      <c r="C34" s="77" t="s">
        <v>133</v>
      </c>
      <c r="D34" s="181" t="str">
        <f>CONCATENATE("Fall ", TEXT(VALUE(RIGHT(D21,2))+1,0))</f>
        <v>Fall 24</v>
      </c>
      <c r="E34" s="182"/>
      <c r="F34" s="64"/>
      <c r="G34" s="181" t="str">
        <f>CONCATENATE("Winter ", TEXT(VALUE(RIGHT(D34,2))+1,0))</f>
        <v>Winter 25</v>
      </c>
      <c r="H34" s="182"/>
      <c r="I34" s="64"/>
      <c r="J34" s="181" t="str">
        <f>CONCATENATE("Spring ", TEXT(VALUE(RIGHT(D34,2))+1,0))</f>
        <v>Spring 25</v>
      </c>
      <c r="K34" s="182"/>
      <c r="L34" s="64"/>
      <c r="M34" s="181" t="str">
        <f>CONCATENATE("Summer ", TEXT(VALUE(RIGHT(D34,2))+1,0))</f>
        <v>Summer 25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77" t="str">
        <f>CONCATENATE(Balances," - Balances")</f>
        <v>Ch En 273 - Balances</v>
      </c>
      <c r="B35" s="78">
        <v>3</v>
      </c>
      <c r="C35" s="77" t="s">
        <v>133</v>
      </c>
      <c r="D35" s="65"/>
      <c r="E35" s="65"/>
      <c r="F35" s="64"/>
      <c r="G35" s="65"/>
      <c r="H35" s="65"/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77" t="str">
        <f>CONCATENATE(BalancesFluidsLab," - Bal&amp;Fld Lab")</f>
        <v>Ch En 285 - Bal&amp;Fld Lab</v>
      </c>
      <c r="B36" s="78">
        <v>0.5</v>
      </c>
      <c r="C36" s="77" t="s">
        <v>126</v>
      </c>
      <c r="D36" s="65"/>
      <c r="E36" s="65"/>
      <c r="F36" s="64"/>
      <c r="G36" s="65"/>
      <c r="H36" s="65"/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149" t="str">
        <f>CONCATENATE(CareerSkills1, " - CareerSkills 1")</f>
        <v>Ch En 291 - CareerSkills 1</v>
      </c>
      <c r="B37" s="150">
        <v>0.5</v>
      </c>
      <c r="C37" s="77" t="s">
        <v>124</v>
      </c>
      <c r="D37" s="65"/>
      <c r="E37" s="65"/>
      <c r="F37" s="64"/>
      <c r="G37" s="65"/>
      <c r="H37" s="65"/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77" t="str">
        <f>CONCATENATE(ChEnAndSociety," - Env&amp;Safe")</f>
        <v>Ch En 311 - Env&amp;Safe</v>
      </c>
      <c r="B38" s="78">
        <v>3</v>
      </c>
      <c r="C38" s="77" t="s">
        <v>126</v>
      </c>
      <c r="D38" s="65"/>
      <c r="E38" s="65"/>
      <c r="F38" s="64"/>
      <c r="G38" s="65"/>
      <c r="H38" s="65"/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77" t="str">
        <f>CONCATENATE(MaterialsReactionsLab," - Mat&amp;Rxn Lab")</f>
        <v>Ch En 345 - Mat&amp;Rxn Lab</v>
      </c>
      <c r="B39" s="78">
        <v>0.5</v>
      </c>
      <c r="C39" s="77" t="s">
        <v>124</v>
      </c>
      <c r="D39" s="65"/>
      <c r="E39" s="65"/>
      <c r="F39" s="64"/>
      <c r="G39" s="65"/>
      <c r="H39" s="65"/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77" t="str">
        <f>CONCATENATE(Thermo," - Thermo")</f>
        <v>Ch En 373 - Thermo</v>
      </c>
      <c r="B40" s="78">
        <v>3</v>
      </c>
      <c r="C40" s="77" t="s">
        <v>126</v>
      </c>
      <c r="D40" s="65"/>
      <c r="E40" s="65"/>
      <c r="F40" s="64"/>
      <c r="G40" s="65"/>
      <c r="H40" s="65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77" t="str">
        <f>CONCATENATE(Fluids," - Fluids")</f>
        <v>Ch En 374 - Fluids</v>
      </c>
      <c r="B41" s="78">
        <v>3</v>
      </c>
      <c r="C41" s="77" t="s">
        <v>127</v>
      </c>
      <c r="D41" s="65"/>
      <c r="E41" s="65"/>
      <c r="F41" s="64"/>
      <c r="G41" s="65"/>
      <c r="H41" s="65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77" t="str">
        <f>CONCATENATE(HeatAndMass," - H&amp;M")</f>
        <v>Ch En 376 - H&amp;M</v>
      </c>
      <c r="B42" s="78">
        <v>3</v>
      </c>
      <c r="C42" s="77" t="s">
        <v>126</v>
      </c>
      <c r="D42" s="65"/>
      <c r="E42" s="65"/>
      <c r="F42" s="64"/>
      <c r="G42" s="65"/>
      <c r="H42" s="65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77" t="str">
        <f>CONCATENATE(Materials," - Materials")</f>
        <v>Ch En 378 - Materials</v>
      </c>
      <c r="B43" s="78">
        <v>3</v>
      </c>
      <c r="C43" s="77" t="s">
        <v>125</v>
      </c>
      <c r="D43" s="65"/>
      <c r="E43" s="65"/>
      <c r="F43" s="64"/>
      <c r="G43" s="65"/>
      <c r="H43" s="65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77" t="str">
        <f>CONCATENATE(ThermoHMTLab," - Thm&amp;HMT Lab")</f>
        <v>Ch En 385 - Thm&amp;HMT Lab</v>
      </c>
      <c r="B44" s="78">
        <v>0.5</v>
      </c>
      <c r="C44" s="77" t="s">
        <v>126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77" t="str">
        <f>CONCATENATE(ReactionEngineering," - RxnEng")</f>
        <v>Ch En 386 - RxnEng</v>
      </c>
      <c r="B45" s="78">
        <v>3</v>
      </c>
      <c r="C45" s="77" t="s">
        <v>124</v>
      </c>
      <c r="D45" s="82" t="s">
        <v>119</v>
      </c>
      <c r="E45" s="83">
        <f>SUM(E35:E44)</f>
        <v>0</v>
      </c>
      <c r="F45" s="64"/>
      <c r="G45" s="82" t="s">
        <v>119</v>
      </c>
      <c r="H45" s="83">
        <f>SUM(H35:H44)</f>
        <v>0</v>
      </c>
      <c r="I45" s="64"/>
      <c r="J45" s="82" t="s">
        <v>119</v>
      </c>
      <c r="K45" s="83">
        <f>SUM(K35:K44)</f>
        <v>0</v>
      </c>
      <c r="L45" s="64"/>
      <c r="M45" s="82" t="s">
        <v>119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147" t="str">
        <f>CONCATENATE(CareerSkills2, " - CareerSkills 2")</f>
        <v>Ch En 391 - CareerSkills 2</v>
      </c>
      <c r="B46" s="148">
        <v>0.5</v>
      </c>
      <c r="C46" s="77" t="s">
        <v>127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77" t="str">
        <f>CONCATENATE(Control," - Control")</f>
        <v>Ch En 436 - Control</v>
      </c>
      <c r="B47" s="78">
        <v>3</v>
      </c>
      <c r="C47" s="77" t="s">
        <v>124</v>
      </c>
      <c r="D47" s="181" t="str">
        <f>CONCATENATE("Fall ", TEXT(VALUE(RIGHT(D34,2))+1,0))</f>
        <v>Fall 25</v>
      </c>
      <c r="E47" s="182"/>
      <c r="F47" s="64"/>
      <c r="G47" s="181" t="str">
        <f>CONCATENATE("Winter ", TEXT(VALUE(RIGHT(D47,2))+1,0))</f>
        <v>Winter 26</v>
      </c>
      <c r="H47" s="182"/>
      <c r="I47" s="64"/>
      <c r="J47" s="181" t="str">
        <f>CONCATENATE("Spring ", TEXT(VALUE(RIGHT(D47,2))+1,0))</f>
        <v>Spring 26</v>
      </c>
      <c r="K47" s="182"/>
      <c r="L47" s="64"/>
      <c r="M47" s="181" t="str">
        <f>CONCATENATE("Summer ", TEXT(VALUE(RIGHT(D47,2))+1,0))</f>
        <v>Summer 26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77" t="str">
        <f>CONCATENATE(SepControlLab," - Sep&amp;Con Lab")</f>
        <v>Ch En 445 - Sep&amp;Con Lab</v>
      </c>
      <c r="B48" s="78">
        <v>0.5</v>
      </c>
      <c r="C48" s="77" t="s">
        <v>124</v>
      </c>
      <c r="D48" s="65"/>
      <c r="E48" s="65"/>
      <c r="F48" s="64"/>
      <c r="G48" s="65"/>
      <c r="H48" s="65"/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77" t="str">
        <f>CONCATENATE(PlantDesign," - PlantDesign")</f>
        <v>Ch En 451 - PlantDesign</v>
      </c>
      <c r="B49" s="78">
        <v>4</v>
      </c>
      <c r="C49" s="77" t="s">
        <v>126</v>
      </c>
      <c r="D49" s="65"/>
      <c r="E49" s="65"/>
      <c r="F49" s="64"/>
      <c r="G49" s="65"/>
      <c r="H49" s="65"/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77" t="str">
        <f>CONCATENATE(Separations," - Separations")</f>
        <v>Ch En 476 - Separations</v>
      </c>
      <c r="B50" s="78">
        <v>3</v>
      </c>
      <c r="C50" s="77" t="s">
        <v>124</v>
      </c>
      <c r="D50" s="65"/>
      <c r="E50" s="65"/>
      <c r="F50" s="64"/>
      <c r="G50" s="65"/>
      <c r="H50" s="65"/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77" t="str">
        <f>CONCATENATE(UOLab," - UOLab")</f>
        <v>Ch En 479 - UOLab</v>
      </c>
      <c r="B51" s="78">
        <v>2</v>
      </c>
      <c r="C51" s="77" t="s">
        <v>133</v>
      </c>
      <c r="D51" s="65"/>
      <c r="E51" s="65"/>
      <c r="F51" s="64"/>
      <c r="G51" s="65"/>
      <c r="H51" s="65"/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77" t="s">
        <v>123</v>
      </c>
      <c r="B52" s="78">
        <v>4</v>
      </c>
      <c r="C52" s="79"/>
      <c r="D52" s="65"/>
      <c r="E52" s="65"/>
      <c r="F52" s="64"/>
      <c r="G52" s="65"/>
      <c r="H52" s="65"/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77" t="s">
        <v>122</v>
      </c>
      <c r="B53" s="78">
        <v>3</v>
      </c>
      <c r="C53" s="79"/>
      <c r="D53" s="65"/>
      <c r="E53" s="65"/>
      <c r="F53" s="64"/>
      <c r="G53" s="65"/>
      <c r="H53" s="65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77" t="s">
        <v>122</v>
      </c>
      <c r="B54" s="78">
        <v>3</v>
      </c>
      <c r="C54" s="79"/>
      <c r="D54" s="65"/>
      <c r="E54" s="65"/>
      <c r="F54" s="64"/>
      <c r="G54" s="65"/>
      <c r="H54" s="65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77" t="s">
        <v>279</v>
      </c>
      <c r="B55" s="78">
        <v>3</v>
      </c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121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149" t="str">
        <f>EternalFamily</f>
        <v>Eter Fam</v>
      </c>
      <c r="B57" s="150">
        <v>2</v>
      </c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149" t="str">
        <f>FoundationsOfRestoration</f>
        <v>Restoration</v>
      </c>
      <c r="B58" s="150">
        <v>2</v>
      </c>
      <c r="C58" s="78"/>
      <c r="D58" s="82" t="s">
        <v>119</v>
      </c>
      <c r="E58" s="83">
        <f>SUM(E48:E57)</f>
        <v>0</v>
      </c>
      <c r="F58" s="64"/>
      <c r="G58" s="82" t="s">
        <v>119</v>
      </c>
      <c r="H58" s="83">
        <f>SUM(H48:H57)</f>
        <v>0</v>
      </c>
      <c r="I58" s="64"/>
      <c r="J58" s="82" t="s">
        <v>119</v>
      </c>
      <c r="K58" s="83">
        <f>SUM(K48:K57)</f>
        <v>0</v>
      </c>
      <c r="L58" s="64"/>
      <c r="M58" s="82" t="s">
        <v>119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149" t="str">
        <f>JesusChristEverlastingGospel</f>
        <v>ChristGosp</v>
      </c>
      <c r="B59" s="150">
        <v>2</v>
      </c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149" t="str">
        <f>TeachingsDoctrinesBofM</f>
        <v>B of M</v>
      </c>
      <c r="B60" s="150">
        <v>2</v>
      </c>
      <c r="C60" s="78"/>
      <c r="D60" s="181" t="str">
        <f>CONCATENATE("Fall ", TEXT(VALUE(RIGHT(D47,2))+1,0))</f>
        <v>Fall 26</v>
      </c>
      <c r="E60" s="182"/>
      <c r="F60" s="64"/>
      <c r="G60" s="181" t="str">
        <f>CONCATENATE("Winter ", TEXT(VALUE(RIGHT(D60,2))+1,0))</f>
        <v>Winter 27</v>
      </c>
      <c r="H60" s="182"/>
      <c r="I60" s="64"/>
      <c r="J60" s="181" t="str">
        <f>CONCATENATE("Spring ", TEXT(VALUE(RIGHT(D60,2))+1,0))</f>
        <v>Spring 27</v>
      </c>
      <c r="K60" s="182"/>
      <c r="L60" s="64"/>
      <c r="M60" s="181" t="str">
        <f>CONCATENATE("Summer ", TEXT(VALUE(RIGHT(D60,2))+1,0))</f>
        <v>Summer 27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149" t="str">
        <f>RelElec1</f>
        <v>Rel Elec 1</v>
      </c>
      <c r="B61" s="150">
        <v>2</v>
      </c>
      <c r="C61" s="78"/>
      <c r="D61" s="65"/>
      <c r="E61" s="65"/>
      <c r="F61" s="64"/>
      <c r="G61" s="65"/>
      <c r="H61" s="65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149" t="str">
        <f>RelElec2</f>
        <v>Rel Elec 2</v>
      </c>
      <c r="B62" s="150">
        <v>2</v>
      </c>
      <c r="C62" s="78"/>
      <c r="D62" s="65"/>
      <c r="E62" s="65"/>
      <c r="F62" s="64"/>
      <c r="G62" s="65"/>
      <c r="H62" s="65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149" t="str">
        <f>RelElec3</f>
        <v>Rel Elec 3</v>
      </c>
      <c r="B63" s="150">
        <v>2</v>
      </c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120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147" t="str">
        <f>Writing</f>
        <v>Wrtg 150</v>
      </c>
      <c r="B65" s="148">
        <v>3</v>
      </c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147" t="str">
        <f>AdvWriting</f>
        <v>Wrtg 316</v>
      </c>
      <c r="B66" s="148">
        <v>3</v>
      </c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149" t="str">
        <f>AmerHer</f>
        <v>A Htg 100</v>
      </c>
      <c r="B67" s="150">
        <v>3</v>
      </c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149" t="str">
        <f>StudentSuccess</f>
        <v>Univ 101</v>
      </c>
      <c r="B68" s="150">
        <v>2</v>
      </c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149" t="str">
        <f>CONCATENATE(Civilization2Art, "**")</f>
        <v>Civ 2/Art**</v>
      </c>
      <c r="B69" s="150">
        <v>3</v>
      </c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149" t="str">
        <f>CONCATENATE(Lett,"**")</f>
        <v>Lett/GCA**</v>
      </c>
      <c r="B70" s="150">
        <v>3</v>
      </c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91" t="s">
        <v>281</v>
      </c>
      <c r="B71" s="191"/>
      <c r="C71" s="192"/>
      <c r="D71" s="82" t="s">
        <v>119</v>
      </c>
      <c r="E71" s="83">
        <f>SUM(E61:E70)</f>
        <v>0</v>
      </c>
      <c r="F71" s="64"/>
      <c r="G71" s="82" t="s">
        <v>119</v>
      </c>
      <c r="H71" s="83">
        <f>SUM(H61:H70)</f>
        <v>0</v>
      </c>
      <c r="I71" s="64"/>
      <c r="J71" s="82" t="s">
        <v>119</v>
      </c>
      <c r="K71" s="83">
        <f>SUM(K61:K70)</f>
        <v>0</v>
      </c>
      <c r="L71" s="64"/>
      <c r="M71" s="82" t="s">
        <v>119</v>
      </c>
      <c r="N71" s="83">
        <f>SUM(N61:N70)</f>
        <v>0</v>
      </c>
      <c r="O71" s="63"/>
      <c r="P71" s="82" t="s">
        <v>119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5" t="s">
        <v>280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2.75" customHeight="1" x14ac:dyDescent="0.25">
      <c r="A73" s="154" t="s">
        <v>283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282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x14ac:dyDescent="0.25">
      <c r="A75" s="157"/>
      <c r="C75" s="158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x14ac:dyDescent="0.25">
      <c r="A76" s="157"/>
      <c r="C76" s="158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A1:C1"/>
    <mergeCell ref="D1:F1"/>
    <mergeCell ref="G1:J1"/>
    <mergeCell ref="A2:A6"/>
    <mergeCell ref="A71:C71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activeCell="D14" sqref="D14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bestFit="1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7" t="s">
        <v>75</v>
      </c>
      <c r="B1" s="187"/>
      <c r="C1" s="187"/>
      <c r="D1" s="188" t="s">
        <v>284</v>
      </c>
      <c r="E1" s="188"/>
      <c r="F1" s="188"/>
      <c r="G1" s="183" t="s">
        <v>245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2">
      <c r="A2" s="190" t="s">
        <v>33</v>
      </c>
      <c r="B2" s="184" t="s">
        <v>145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2">
      <c r="A4" s="190"/>
      <c r="B4" s="184" t="s">
        <v>143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">
      <c r="A5" s="190"/>
      <c r="B5" s="184" t="s">
        <v>144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">
      <c r="A6" s="190"/>
      <c r="B6" s="184" t="s">
        <v>234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138</v>
      </c>
      <c r="B7" s="74" t="s">
        <v>137</v>
      </c>
      <c r="C7" s="73" t="s">
        <v>136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135</v>
      </c>
      <c r="B8" s="75"/>
      <c r="C8" s="76"/>
      <c r="D8" s="181" t="s">
        <v>171</v>
      </c>
      <c r="E8" s="182"/>
      <c r="F8" s="64"/>
      <c r="G8" s="181" t="s">
        <v>172</v>
      </c>
      <c r="H8" s="182"/>
      <c r="I8" s="64"/>
      <c r="J8" s="181" t="s">
        <v>181</v>
      </c>
      <c r="K8" s="182"/>
      <c r="L8" s="64"/>
      <c r="M8" s="181" t="s">
        <v>182</v>
      </c>
      <c r="N8" s="182"/>
      <c r="O8" s="63"/>
      <c r="P8" s="181" t="s">
        <v>134</v>
      </c>
      <c r="Q8" s="182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128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128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127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127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202</v>
      </c>
      <c r="D13" s="132" t="str">
        <f>Writing</f>
        <v>Wrtg 150</v>
      </c>
      <c r="E13" s="133">
        <v>3</v>
      </c>
      <c r="F13" s="64"/>
      <c r="G13" s="130" t="str">
        <f>AmerHer</f>
        <v>A Htg 100</v>
      </c>
      <c r="H13" s="131">
        <v>3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124</v>
      </c>
      <c r="D14" s="130" t="str">
        <f>StudentSuccess</f>
        <v>Univ 101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126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124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132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133</v>
      </c>
      <c r="D19" s="82" t="s">
        <v>119</v>
      </c>
      <c r="E19" s="83">
        <f>SUM(E9:E18)</f>
        <v>15.5</v>
      </c>
      <c r="F19" s="64"/>
      <c r="G19" s="82" t="s">
        <v>119</v>
      </c>
      <c r="H19" s="83">
        <f>SUM(H9:H18)</f>
        <v>16</v>
      </c>
      <c r="I19" s="64"/>
      <c r="J19" s="82" t="s">
        <v>119</v>
      </c>
      <c r="K19" s="83">
        <f>SUM(K9:K18)</f>
        <v>0</v>
      </c>
      <c r="L19" s="64"/>
      <c r="M19" s="82" t="s">
        <v>119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128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128</v>
      </c>
      <c r="D21" s="181" t="s">
        <v>173</v>
      </c>
      <c r="E21" s="182"/>
      <c r="F21" s="64"/>
      <c r="G21" s="181" t="s">
        <v>174</v>
      </c>
      <c r="H21" s="182"/>
      <c r="I21" s="64"/>
      <c r="J21" s="181" t="s">
        <v>179</v>
      </c>
      <c r="K21" s="182"/>
      <c r="L21" s="64"/>
      <c r="M21" s="181" t="s">
        <v>180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131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128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128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128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230</v>
      </c>
      <c r="B26" s="101"/>
      <c r="C26" s="102"/>
      <c r="D26" s="132" t="str">
        <f>CONCATENATE(Stats, " - Stats")</f>
        <v>Stat 121 - Stats</v>
      </c>
      <c r="E26" s="133">
        <v>3</v>
      </c>
      <c r="F26" s="64"/>
      <c r="G26" s="132" t="s">
        <v>68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128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130</v>
      </c>
      <c r="D28" s="130" t="str">
        <f>TeachingsDoctrinesBofM</f>
        <v>B of M</v>
      </c>
      <c r="E28" s="131">
        <v>2</v>
      </c>
      <c r="F28" s="64"/>
      <c r="G28" s="130" t="str">
        <f>CONCATENATE("MMBio 221"," - Biology*")</f>
        <v>MMBio 221 - Biology*</v>
      </c>
      <c r="H28" s="131">
        <v>3</v>
      </c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128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129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133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127</v>
      </c>
      <c r="D32" s="82" t="s">
        <v>119</v>
      </c>
      <c r="E32" s="83">
        <f>SUM(E22:E31)</f>
        <v>17.5</v>
      </c>
      <c r="F32" s="64"/>
      <c r="G32" s="82" t="s">
        <v>119</v>
      </c>
      <c r="H32" s="83">
        <f>SUM(H22:H31)</f>
        <v>17.5</v>
      </c>
      <c r="I32" s="64"/>
      <c r="J32" s="82" t="s">
        <v>119</v>
      </c>
      <c r="K32" s="83">
        <f>SUM(K22:K31)</f>
        <v>0</v>
      </c>
      <c r="L32" s="64"/>
      <c r="M32" s="82" t="s">
        <v>119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127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133</v>
      </c>
      <c r="D34" s="181" t="s">
        <v>175</v>
      </c>
      <c r="E34" s="182"/>
      <c r="F34" s="64"/>
      <c r="G34" s="181" t="s">
        <v>176</v>
      </c>
      <c r="H34" s="182"/>
      <c r="I34" s="64"/>
      <c r="J34" s="181" t="s">
        <v>235</v>
      </c>
      <c r="K34" s="182"/>
      <c r="L34" s="64"/>
      <c r="M34" s="181" t="s">
        <v>236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133</v>
      </c>
      <c r="D35" s="127" t="str">
        <f>CONCATENATE(Materials," - Materials")</f>
        <v>Ch En 378 - Materials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126</v>
      </c>
      <c r="D36" s="127" t="str">
        <f>CONCATENATE(ReactionEngineering," - RxnEng")</f>
        <v>Ch En 386 - RxnEng</v>
      </c>
      <c r="E36" s="128">
        <v>3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124</v>
      </c>
      <c r="D37" s="127" t="str">
        <f>CONCATENATE(MaterialsReactionsLab," - Mat&amp;Rxn Lab")</f>
        <v>Ch En 345 - Mat&amp;Rxn Lab</v>
      </c>
      <c r="E37" s="128">
        <v>0.5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126</v>
      </c>
      <c r="D38" s="127" t="str">
        <f>CONCATENATE(PChem, " - Pchem")</f>
        <v>Chem 467 - Pchem</v>
      </c>
      <c r="E38" s="128">
        <v>3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124</v>
      </c>
      <c r="D39" s="132" t="str">
        <f>CONCATENATE(CareerSkills2, " - CareerSkills 2")</f>
        <v>Ch En 391 - CareerSkills 2</v>
      </c>
      <c r="E39" s="133">
        <v>0.5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126</v>
      </c>
      <c r="D40" s="132" t="str">
        <f>CONCATENATE(ElectricalEng," - ElecEng")</f>
        <v>Ec En 301 - ElecEng</v>
      </c>
      <c r="E40" s="133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127</v>
      </c>
      <c r="D41" s="130" t="str">
        <f>EternalFamily</f>
        <v>Eter Fam</v>
      </c>
      <c r="E41" s="131">
        <v>2</v>
      </c>
      <c r="F41" s="64"/>
      <c r="G41" s="130" t="str">
        <f>Lett</f>
        <v>Lett/GCA</v>
      </c>
      <c r="H41" s="131">
        <v>3</v>
      </c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126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125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126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124</v>
      </c>
      <c r="D45" s="82" t="s">
        <v>119</v>
      </c>
      <c r="E45" s="83">
        <f>SUM(E35:E44)</f>
        <v>15</v>
      </c>
      <c r="F45" s="64"/>
      <c r="G45" s="82" t="s">
        <v>119</v>
      </c>
      <c r="H45" s="83">
        <f>SUM(H35:H44)</f>
        <v>16.5</v>
      </c>
      <c r="I45" s="64"/>
      <c r="J45" s="82" t="s">
        <v>119</v>
      </c>
      <c r="K45" s="83">
        <f>SUM(K35:K44)</f>
        <v>0</v>
      </c>
      <c r="L45" s="64"/>
      <c r="M45" s="82" t="s">
        <v>119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127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124</v>
      </c>
      <c r="D47" s="181" t="s">
        <v>177</v>
      </c>
      <c r="E47" s="182"/>
      <c r="F47" s="64"/>
      <c r="G47" s="181" t="s">
        <v>178</v>
      </c>
      <c r="H47" s="182"/>
      <c r="I47" s="64"/>
      <c r="J47" s="181" t="s">
        <v>237</v>
      </c>
      <c r="K47" s="182"/>
      <c r="L47" s="64"/>
      <c r="M47" s="181" t="s">
        <v>238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124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126</v>
      </c>
      <c r="D49" s="127" t="str">
        <f>CONCATENATE(UOLab," - UOLab")</f>
        <v>Ch En 479 - UOLab</v>
      </c>
      <c r="E49" s="128">
        <v>2</v>
      </c>
      <c r="F49" s="64"/>
      <c r="G49" s="127" t="s">
        <v>122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124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122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133</v>
      </c>
      <c r="D51" s="127" t="s">
        <v>123</v>
      </c>
      <c r="E51" s="128">
        <v>3.5</v>
      </c>
      <c r="F51" s="64"/>
      <c r="G51" s="127" t="s">
        <v>279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130" t="str">
        <f>RelElec2</f>
        <v>Rel Elec 2</v>
      </c>
      <c r="E54" s="131">
        <v>2</v>
      </c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14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121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119</v>
      </c>
      <c r="E58" s="83">
        <f>SUM(E48:E57)</f>
        <v>17</v>
      </c>
      <c r="F58" s="64"/>
      <c r="G58" s="82" t="s">
        <v>119</v>
      </c>
      <c r="H58" s="83">
        <f>SUM(H48:H57)</f>
        <v>15</v>
      </c>
      <c r="I58" s="64"/>
      <c r="J58" s="82" t="s">
        <v>119</v>
      </c>
      <c r="K58" s="83">
        <f>SUM(K48:K57)</f>
        <v>0</v>
      </c>
      <c r="L58" s="64"/>
      <c r="M58" s="82" t="s">
        <v>119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81" t="s">
        <v>242</v>
      </c>
      <c r="E60" s="182"/>
      <c r="F60" s="64"/>
      <c r="G60" s="181" t="s">
        <v>241</v>
      </c>
      <c r="H60" s="182"/>
      <c r="I60" s="64"/>
      <c r="J60" s="181" t="s">
        <v>239</v>
      </c>
      <c r="K60" s="182"/>
      <c r="L60" s="64"/>
      <c r="M60" s="181" t="s">
        <v>240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120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91" t="s">
        <v>281</v>
      </c>
      <c r="B71" s="191"/>
      <c r="C71" s="192"/>
      <c r="D71" s="82" t="s">
        <v>119</v>
      </c>
      <c r="E71" s="83">
        <f>SUM(E61:E70)</f>
        <v>0</v>
      </c>
      <c r="F71" s="64"/>
      <c r="G71" s="82" t="s">
        <v>119</v>
      </c>
      <c r="H71" s="83">
        <f>SUM(H61:H70)</f>
        <v>0</v>
      </c>
      <c r="I71" s="64"/>
      <c r="J71" s="82" t="s">
        <v>119</v>
      </c>
      <c r="K71" s="83">
        <f>SUM(K61:K70)</f>
        <v>0</v>
      </c>
      <c r="L71" s="64"/>
      <c r="M71" s="82" t="s">
        <v>119</v>
      </c>
      <c r="N71" s="83">
        <f>SUM(N61:N70)</f>
        <v>0</v>
      </c>
      <c r="O71" s="63"/>
      <c r="P71" s="82" t="s">
        <v>119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5" t="s">
        <v>280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283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282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7" t="s">
        <v>75</v>
      </c>
      <c r="B1" s="187"/>
      <c r="C1" s="187"/>
      <c r="D1" s="188" t="s">
        <v>246</v>
      </c>
      <c r="E1" s="188"/>
      <c r="F1" s="188"/>
      <c r="G1" s="183" t="s">
        <v>245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2">
      <c r="A2" s="190" t="s">
        <v>33</v>
      </c>
      <c r="B2" s="184" t="s">
        <v>145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2">
      <c r="A4" s="190"/>
      <c r="B4" s="184" t="s">
        <v>143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">
      <c r="A5" s="190"/>
      <c r="B5" s="184" t="s">
        <v>144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">
      <c r="A6" s="190"/>
      <c r="B6" s="184" t="s">
        <v>234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138</v>
      </c>
      <c r="B7" s="74" t="s">
        <v>137</v>
      </c>
      <c r="C7" s="73" t="s">
        <v>136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135</v>
      </c>
      <c r="B8" s="75"/>
      <c r="C8" s="76"/>
      <c r="D8" s="181" t="s">
        <v>171</v>
      </c>
      <c r="E8" s="182"/>
      <c r="F8" s="64"/>
      <c r="G8" s="181" t="s">
        <v>172</v>
      </c>
      <c r="H8" s="182"/>
      <c r="I8" s="64"/>
      <c r="J8" s="181" t="s">
        <v>181</v>
      </c>
      <c r="K8" s="182"/>
      <c r="L8" s="64"/>
      <c r="M8" s="181" t="s">
        <v>182</v>
      </c>
      <c r="N8" s="182"/>
      <c r="O8" s="63"/>
      <c r="P8" s="181" t="s">
        <v>134</v>
      </c>
      <c r="Q8" s="182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128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30" t="str">
        <f>AmerHer</f>
        <v>A Htg 100</v>
      </c>
      <c r="K9" s="131">
        <v>3</v>
      </c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128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30" t="str">
        <f>CONCATENATE("MMBio 221"," - Biology*")</f>
        <v>MMBio 221 - Biology*</v>
      </c>
      <c r="K10" s="131">
        <v>3</v>
      </c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127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30" t="str">
        <f>TeachingsDoctrinesBofM</f>
        <v>B of M</v>
      </c>
      <c r="K11" s="131">
        <v>2</v>
      </c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127</v>
      </c>
      <c r="D12" s="127" t="str">
        <f>CONCATENATE(FreshmanSeminar," - FreshSem")</f>
        <v>Ch En 191 - FreshSem</v>
      </c>
      <c r="E12" s="128">
        <v>0.5</v>
      </c>
      <c r="F12" s="64"/>
      <c r="G12" s="130" t="str">
        <f>CONCATENATE(Econ," - Econ")</f>
        <v>Econ 110 - Econ</v>
      </c>
      <c r="H12" s="131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202</v>
      </c>
      <c r="D13" s="132" t="str">
        <f>Writing</f>
        <v>Wrtg 150</v>
      </c>
      <c r="E13" s="133">
        <v>3</v>
      </c>
      <c r="F13" s="64"/>
      <c r="G13" s="65"/>
      <c r="H13" s="145"/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124</v>
      </c>
      <c r="D14" s="130" t="str">
        <f>StudentSuccess</f>
        <v>Univ 101</v>
      </c>
      <c r="E14" s="131">
        <v>2</v>
      </c>
      <c r="F14" s="64"/>
      <c r="G14" s="129"/>
      <c r="H14" s="129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126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124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132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133</v>
      </c>
      <c r="D19" s="82" t="s">
        <v>119</v>
      </c>
      <c r="E19" s="83">
        <f>SUM(E9:E18)</f>
        <v>15.5</v>
      </c>
      <c r="F19" s="64"/>
      <c r="G19" s="82" t="s">
        <v>119</v>
      </c>
      <c r="H19" s="83">
        <f>SUM(H9:H18)</f>
        <v>13</v>
      </c>
      <c r="I19" s="64"/>
      <c r="J19" s="82" t="s">
        <v>119</v>
      </c>
      <c r="K19" s="83">
        <f>SUM(K9:K18)</f>
        <v>8</v>
      </c>
      <c r="L19" s="64"/>
      <c r="M19" s="82" t="s">
        <v>119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128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128</v>
      </c>
      <c r="D21" s="181" t="s">
        <v>173</v>
      </c>
      <c r="E21" s="182"/>
      <c r="F21" s="64"/>
      <c r="G21" s="181" t="s">
        <v>174</v>
      </c>
      <c r="H21" s="182"/>
      <c r="I21" s="64"/>
      <c r="J21" s="181" t="s">
        <v>179</v>
      </c>
      <c r="K21" s="182"/>
      <c r="L21" s="64"/>
      <c r="M21" s="181" t="s">
        <v>180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131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7" t="str">
        <f>CONCATENATE(Materials," - Materials")</f>
        <v>Ch En 378 - Materials</v>
      </c>
      <c r="K22" s="128">
        <v>3</v>
      </c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128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30" t="str">
        <f>EternalFamily</f>
        <v>Eter Fam</v>
      </c>
      <c r="K23" s="131">
        <v>2</v>
      </c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128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30" t="str">
        <f>RelElec2</f>
        <v>Rel Elec 2</v>
      </c>
      <c r="K24" s="131">
        <v>2</v>
      </c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128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230</v>
      </c>
      <c r="B26" s="101"/>
      <c r="C26" s="102"/>
      <c r="D26" s="132" t="str">
        <f>CONCATENATE(Stats, " - Stats")</f>
        <v>Stat 121 - Stats</v>
      </c>
      <c r="E26" s="133">
        <v>3</v>
      </c>
      <c r="F26" s="64"/>
      <c r="G26" s="132" t="s">
        <v>68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128</v>
      </c>
      <c r="D27" s="130" t="str">
        <f>CONCATENATE(CareerSkills1, " - CareerSkills 1")</f>
        <v>Ch En 291 - CareerSkills 1</v>
      </c>
      <c r="E27" s="131">
        <v>0.5</v>
      </c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130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128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129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133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127</v>
      </c>
      <c r="D32" s="82" t="s">
        <v>119</v>
      </c>
      <c r="E32" s="83">
        <f>SUM(E22:E31)</f>
        <v>15.5</v>
      </c>
      <c r="F32" s="64"/>
      <c r="G32" s="82" t="s">
        <v>119</v>
      </c>
      <c r="H32" s="83">
        <f>SUM(H22:H31)</f>
        <v>14.5</v>
      </c>
      <c r="I32" s="64"/>
      <c r="J32" s="82" t="s">
        <v>119</v>
      </c>
      <c r="K32" s="83">
        <v>7</v>
      </c>
      <c r="L32" s="64"/>
      <c r="M32" s="82" t="s">
        <v>119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127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133</v>
      </c>
      <c r="D34" s="181" t="s">
        <v>175</v>
      </c>
      <c r="E34" s="182"/>
      <c r="F34" s="64"/>
      <c r="G34" s="181" t="s">
        <v>176</v>
      </c>
      <c r="H34" s="182"/>
      <c r="I34" s="64"/>
      <c r="J34" s="181" t="s">
        <v>235</v>
      </c>
      <c r="K34" s="182"/>
      <c r="L34" s="64"/>
      <c r="M34" s="181" t="s">
        <v>236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133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CONCATENATE(Thermo," - Thermo")</f>
        <v>Ch En 373 - Thermo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126</v>
      </c>
      <c r="D36" s="127" t="str">
        <f>CONCATENATE(MaterialsReactionsLab," - Mat&amp;Rxn Lab")</f>
        <v>Ch En 345 - Mat&amp;Rxn Lab</v>
      </c>
      <c r="E36" s="128">
        <v>0.5</v>
      </c>
      <c r="F36" s="64"/>
      <c r="G36" s="127" t="str">
        <f>CONCATENATE(HeatAndMass," - H&amp;M")</f>
        <v>Ch En 376 - H&amp;M</v>
      </c>
      <c r="H36" s="128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124</v>
      </c>
      <c r="D37" s="127" t="str">
        <f>CONCATENATE(PChem, " - Pchem")</f>
        <v>Chem 467 - Pchem</v>
      </c>
      <c r="E37" s="128">
        <v>3</v>
      </c>
      <c r="F37" s="64"/>
      <c r="G37" s="127" t="str">
        <f>CONCATENATE(ThermoHMTLab," - Thm&amp;HMT Lab")</f>
        <v>Ch En 385 - Thm&amp;HMT Lab</v>
      </c>
      <c r="H37" s="128">
        <v>0.5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126</v>
      </c>
      <c r="D38" s="132" t="str">
        <f>CONCATENATE(CareerSkills2, " - CareerSkills 2")</f>
        <v>Ch En 391 - CareerSkills 2</v>
      </c>
      <c r="E38" s="133">
        <v>0.5</v>
      </c>
      <c r="F38" s="64"/>
      <c r="G38" s="132" t="str">
        <f>AdvWriting</f>
        <v>Wrtg 316</v>
      </c>
      <c r="H38" s="133">
        <v>3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124</v>
      </c>
      <c r="D39" s="132" t="str">
        <f>CONCATENATE(ElectricalEng," - ElecEng")</f>
        <v>Ec En 301 - ElecEng</v>
      </c>
      <c r="E39" s="133">
        <v>3</v>
      </c>
      <c r="F39" s="64"/>
      <c r="G39" s="130" t="str">
        <f>RelElec1</f>
        <v>Rel Elec 1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126</v>
      </c>
      <c r="D40" s="130" t="str">
        <f>Lett</f>
        <v>Lett/GCA</v>
      </c>
      <c r="E40" s="131">
        <v>3</v>
      </c>
      <c r="F40" s="64"/>
      <c r="G40" s="130" t="str">
        <f>FoundationsOfRestoration</f>
        <v>Restoration</v>
      </c>
      <c r="H40" s="131">
        <v>2</v>
      </c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127</v>
      </c>
      <c r="D41" s="65"/>
      <c r="E41" s="145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126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125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126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124</v>
      </c>
      <c r="D45" s="82" t="s">
        <v>119</v>
      </c>
      <c r="E45" s="83">
        <f>SUM(E35:E44)</f>
        <v>13</v>
      </c>
      <c r="F45" s="64"/>
      <c r="G45" s="82" t="s">
        <v>119</v>
      </c>
      <c r="H45" s="83">
        <f>SUM(H35:H44)</f>
        <v>13.5</v>
      </c>
      <c r="I45" s="64"/>
      <c r="J45" s="82" t="s">
        <v>119</v>
      </c>
      <c r="K45" s="83">
        <f>SUM(K35:K44)</f>
        <v>0</v>
      </c>
      <c r="L45" s="64"/>
      <c r="M45" s="82" t="s">
        <v>119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127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124</v>
      </c>
      <c r="D47" s="181" t="s">
        <v>177</v>
      </c>
      <c r="E47" s="182"/>
      <c r="F47" s="64"/>
      <c r="G47" s="181" t="s">
        <v>178</v>
      </c>
      <c r="H47" s="182"/>
      <c r="I47" s="64"/>
      <c r="J47" s="181" t="s">
        <v>237</v>
      </c>
      <c r="K47" s="182"/>
      <c r="L47" s="64"/>
      <c r="M47" s="181" t="s">
        <v>238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124</v>
      </c>
      <c r="D48" s="127" t="str">
        <f>CONCATENATE(Control," - Control")</f>
        <v>Ch En 436 - Control</v>
      </c>
      <c r="E48" s="128">
        <v>3</v>
      </c>
      <c r="F48" s="64"/>
      <c r="G48" s="127" t="str">
        <f>CONCATENATE(PlantDesign," - PlantDesign")</f>
        <v>Ch En 451 - PlantDesign</v>
      </c>
      <c r="H48" s="128">
        <v>4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126</v>
      </c>
      <c r="D49" s="127" t="str">
        <f>CONCATENATE(UOLab," - UOLab")</f>
        <v>Ch En 479 - UOLab</v>
      </c>
      <c r="E49" s="128">
        <v>2</v>
      </c>
      <c r="F49" s="64"/>
      <c r="G49" s="127" t="s">
        <v>122</v>
      </c>
      <c r="H49" s="128">
        <v>3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124</v>
      </c>
      <c r="D50" s="127" t="str">
        <f>CONCATENATE(Separations," - Separations")</f>
        <v>Ch En 476 - Separations</v>
      </c>
      <c r="E50" s="128">
        <v>3</v>
      </c>
      <c r="F50" s="64"/>
      <c r="G50" s="127" t="s">
        <v>122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133</v>
      </c>
      <c r="D51" s="127" t="s">
        <v>123</v>
      </c>
      <c r="E51" s="128">
        <v>3.5</v>
      </c>
      <c r="F51" s="64"/>
      <c r="G51" s="127" t="s">
        <v>279</v>
      </c>
      <c r="H51" s="128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27" t="str">
        <f>CONCATENATE(SepControlLab," - Sep&amp;Con Lab")</f>
        <v>Ch En 445 - Sep&amp;Con Lab</v>
      </c>
      <c r="E52" s="128">
        <v>0.5</v>
      </c>
      <c r="F52" s="64"/>
      <c r="G52" s="130" t="str">
        <f>RelElec3</f>
        <v>Rel Elec 3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30" t="str">
        <f>Civilization2Art</f>
        <v>Civ 2/Art</v>
      </c>
      <c r="E53" s="131">
        <v>3</v>
      </c>
      <c r="F53" s="64"/>
      <c r="G53" s="129"/>
      <c r="H53" s="129"/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65"/>
      <c r="E54" s="145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121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119</v>
      </c>
      <c r="E58" s="83">
        <f>SUM(E48:E57)</f>
        <v>15</v>
      </c>
      <c r="F58" s="64"/>
      <c r="G58" s="82" t="s">
        <v>119</v>
      </c>
      <c r="H58" s="83">
        <f>SUM(H48:H57)</f>
        <v>15</v>
      </c>
      <c r="I58" s="64"/>
      <c r="J58" s="82" t="s">
        <v>119</v>
      </c>
      <c r="K58" s="83">
        <f>SUM(K48:K57)</f>
        <v>0</v>
      </c>
      <c r="L58" s="64"/>
      <c r="M58" s="82" t="s">
        <v>119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81" t="s">
        <v>242</v>
      </c>
      <c r="E60" s="182"/>
      <c r="F60" s="64"/>
      <c r="G60" s="181" t="s">
        <v>241</v>
      </c>
      <c r="H60" s="182"/>
      <c r="I60" s="64"/>
      <c r="J60" s="181" t="s">
        <v>239</v>
      </c>
      <c r="K60" s="182"/>
      <c r="L60" s="64"/>
      <c r="M60" s="181" t="s">
        <v>240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9"/>
      <c r="E61" s="129"/>
      <c r="F61" s="64"/>
      <c r="G61" s="129"/>
      <c r="H61" s="129"/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65"/>
      <c r="E62" s="65"/>
      <c r="F62" s="64"/>
      <c r="G62" s="129"/>
      <c r="H62" s="129"/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65"/>
      <c r="E63" s="65"/>
      <c r="F63" s="64"/>
      <c r="G63" s="65"/>
      <c r="H63" s="65"/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120</v>
      </c>
      <c r="B64" s="80"/>
      <c r="C64" s="81"/>
      <c r="D64" s="65"/>
      <c r="E64" s="65"/>
      <c r="F64" s="64"/>
      <c r="G64" s="65"/>
      <c r="H64" s="65"/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65"/>
      <c r="E65" s="65"/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6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91" t="s">
        <v>281</v>
      </c>
      <c r="B71" s="191"/>
      <c r="C71" s="192"/>
      <c r="D71" s="82" t="s">
        <v>119</v>
      </c>
      <c r="E71" s="83">
        <f>SUM(E61:E70)</f>
        <v>0</v>
      </c>
      <c r="F71" s="64"/>
      <c r="G71" s="82" t="s">
        <v>119</v>
      </c>
      <c r="H71" s="83">
        <f>SUM(H61:H70)</f>
        <v>0</v>
      </c>
      <c r="I71" s="64"/>
      <c r="J71" s="82" t="s">
        <v>119</v>
      </c>
      <c r="K71" s="83">
        <f>SUM(K61:K70)</f>
        <v>0</v>
      </c>
      <c r="L71" s="64"/>
      <c r="M71" s="82" t="s">
        <v>119</v>
      </c>
      <c r="N71" s="83">
        <f>SUM(N61:N70)</f>
        <v>0</v>
      </c>
      <c r="O71" s="63"/>
      <c r="P71" s="82" t="s">
        <v>119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5" t="s">
        <v>280</v>
      </c>
      <c r="B72" s="185"/>
      <c r="C72" s="186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283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282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8:E8"/>
    <mergeCell ref="J60:K60"/>
    <mergeCell ref="G8:H8"/>
    <mergeCell ref="J8:K8"/>
    <mergeCell ref="D60:E60"/>
    <mergeCell ref="G60:H60"/>
    <mergeCell ref="A71:C71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59" customWidth="1"/>
    <col min="2" max="2" width="6" style="59" customWidth="1"/>
    <col min="3" max="3" width="9.7109375" style="60" bestFit="1" customWidth="1"/>
    <col min="4" max="4" width="15.140625" style="59" customWidth="1"/>
    <col min="5" max="5" width="5" style="59" customWidth="1"/>
    <col min="6" max="6" width="3.28515625" style="59" customWidth="1"/>
    <col min="7" max="7" width="15.140625" style="59" customWidth="1"/>
    <col min="8" max="8" width="5" style="59" bestFit="1" customWidth="1"/>
    <col min="9" max="9" width="3.28515625" style="59" customWidth="1"/>
    <col min="10" max="10" width="15.28515625" style="59" customWidth="1"/>
    <col min="11" max="11" width="5" style="59" customWidth="1"/>
    <col min="12" max="12" width="3.28515625" style="59" customWidth="1"/>
    <col min="13" max="13" width="15.140625" style="59" customWidth="1"/>
    <col min="14" max="14" width="5" style="59" customWidth="1"/>
    <col min="15" max="15" width="3.85546875" style="59" customWidth="1"/>
    <col min="16" max="16" width="15.140625" style="59" customWidth="1"/>
    <col min="17" max="17" width="3.140625" style="59" customWidth="1"/>
    <col min="18" max="16384" width="11.42578125" style="59"/>
  </cols>
  <sheetData>
    <row r="1" spans="1:22" ht="33" customHeight="1" x14ac:dyDescent="0.45">
      <c r="A1" s="187" t="s">
        <v>75</v>
      </c>
      <c r="B1" s="187"/>
      <c r="C1" s="187"/>
      <c r="D1" s="188" t="s">
        <v>247</v>
      </c>
      <c r="E1" s="188"/>
      <c r="F1" s="188"/>
      <c r="G1" s="183" t="s">
        <v>245</v>
      </c>
      <c r="H1" s="189"/>
      <c r="I1" s="189"/>
      <c r="J1" s="189"/>
      <c r="K1" s="193">
        <f>E19+H19+E32+H32+E45+H45+E58+H58+K19+K32+E71+H71+K45+N19+N32+N45+K58+K71+N71+N58</f>
        <v>130</v>
      </c>
      <c r="L1" s="183"/>
      <c r="M1" s="183"/>
      <c r="N1" s="183"/>
      <c r="O1" s="183"/>
      <c r="P1" s="183"/>
      <c r="Q1" s="183"/>
      <c r="R1" s="63"/>
      <c r="S1" s="63"/>
      <c r="T1" s="63"/>
      <c r="U1" s="63"/>
      <c r="V1" s="63"/>
    </row>
    <row r="2" spans="1:22" s="61" customFormat="1" ht="15.75" customHeight="1" x14ac:dyDescent="0.2">
      <c r="A2" s="190" t="s">
        <v>33</v>
      </c>
      <c r="B2" s="184" t="s">
        <v>145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64"/>
      <c r="S2" s="64"/>
      <c r="T2" s="64"/>
      <c r="U2" s="64"/>
      <c r="V2" s="64"/>
    </row>
    <row r="3" spans="1:22" s="61" customFormat="1" ht="15.75" customHeight="1" x14ac:dyDescent="0.2">
      <c r="A3" s="190"/>
      <c r="B3" s="184" t="s">
        <v>32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64"/>
      <c r="S3" s="64"/>
      <c r="T3" s="64"/>
      <c r="U3" s="64"/>
      <c r="V3" s="64"/>
    </row>
    <row r="4" spans="1:22" s="61" customFormat="1" ht="15.75" customHeight="1" x14ac:dyDescent="0.2">
      <c r="A4" s="190"/>
      <c r="B4" s="184" t="s">
        <v>143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64"/>
      <c r="S4" s="64"/>
      <c r="T4" s="64"/>
      <c r="U4" s="64"/>
      <c r="V4" s="64"/>
    </row>
    <row r="5" spans="1:22" s="61" customFormat="1" ht="15.75" customHeight="1" x14ac:dyDescent="0.2">
      <c r="A5" s="190"/>
      <c r="B5" s="184" t="s">
        <v>144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64"/>
      <c r="S5" s="64"/>
      <c r="T5" s="64"/>
      <c r="U5" s="64"/>
      <c r="V5" s="64"/>
    </row>
    <row r="6" spans="1:22" s="61" customFormat="1" ht="15.75" customHeight="1" x14ac:dyDescent="0.2">
      <c r="A6" s="190"/>
      <c r="B6" s="184" t="s">
        <v>234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64"/>
      <c r="S6" s="64"/>
      <c r="T6" s="64"/>
      <c r="U6" s="64"/>
      <c r="V6" s="64"/>
    </row>
    <row r="7" spans="1:22" s="61" customFormat="1" ht="15.75" customHeight="1" x14ac:dyDescent="0.25">
      <c r="A7" s="73" t="s">
        <v>138</v>
      </c>
      <c r="B7" s="74" t="s">
        <v>137</v>
      </c>
      <c r="C7" s="73" t="s">
        <v>136</v>
      </c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4"/>
      <c r="S7" s="64"/>
      <c r="T7" s="64"/>
      <c r="U7" s="64"/>
      <c r="V7" s="64"/>
    </row>
    <row r="8" spans="1:22" x14ac:dyDescent="0.25">
      <c r="A8" s="75" t="s">
        <v>135</v>
      </c>
      <c r="B8" s="75"/>
      <c r="C8" s="76"/>
      <c r="D8" s="181" t="s">
        <v>171</v>
      </c>
      <c r="E8" s="182"/>
      <c r="F8" s="64"/>
      <c r="G8" s="181" t="s">
        <v>172</v>
      </c>
      <c r="H8" s="182"/>
      <c r="I8" s="64"/>
      <c r="J8" s="181" t="s">
        <v>181</v>
      </c>
      <c r="K8" s="182"/>
      <c r="L8" s="64"/>
      <c r="M8" s="181" t="s">
        <v>182</v>
      </c>
      <c r="N8" s="182"/>
      <c r="O8" s="63"/>
      <c r="P8" s="181" t="s">
        <v>134</v>
      </c>
      <c r="Q8" s="182"/>
      <c r="R8" s="63"/>
      <c r="S8" s="63"/>
      <c r="T8" s="63"/>
      <c r="U8" s="63"/>
      <c r="V8" s="63"/>
    </row>
    <row r="9" spans="1:22" x14ac:dyDescent="0.25">
      <c r="A9" s="61"/>
      <c r="B9" s="62"/>
      <c r="C9" s="77" t="s">
        <v>128</v>
      </c>
      <c r="D9" s="127" t="str">
        <f>CONCATENATE(IntroToChE," - ChEIntro")</f>
        <v>Ch En 170 - ChEIntro</v>
      </c>
      <c r="E9" s="128">
        <v>2</v>
      </c>
      <c r="F9" s="64"/>
      <c r="G9" s="127" t="str">
        <f>CONCATENATE(Calculus2, " - Calc2")</f>
        <v>Math 113 - Calc2</v>
      </c>
      <c r="H9" s="128">
        <v>4</v>
      </c>
      <c r="I9" s="64"/>
      <c r="J9" s="129"/>
      <c r="K9" s="129"/>
      <c r="L9" s="64"/>
      <c r="M9" s="65"/>
      <c r="N9" s="65"/>
      <c r="O9" s="63"/>
      <c r="P9" s="65"/>
      <c r="Q9" s="122"/>
      <c r="R9" s="63"/>
      <c r="S9" s="63"/>
      <c r="T9" s="63"/>
      <c r="U9" s="63"/>
      <c r="V9" s="63"/>
    </row>
    <row r="10" spans="1:22" x14ac:dyDescent="0.25">
      <c r="A10" s="61"/>
      <c r="B10" s="62"/>
      <c r="C10" s="77" t="s">
        <v>128</v>
      </c>
      <c r="D10" s="127" t="str">
        <f>CONCATENATE(Calculus1, " - Calc1")</f>
        <v>Math 112 - Calc1</v>
      </c>
      <c r="E10" s="128">
        <v>4</v>
      </c>
      <c r="F10" s="64"/>
      <c r="G10" s="127" t="str">
        <f>CONCATENATE(Chem2, " - Chem2")</f>
        <v>Chem 112 - Chem2</v>
      </c>
      <c r="H10" s="128">
        <v>3</v>
      </c>
      <c r="I10" s="64"/>
      <c r="J10" s="129"/>
      <c r="K10" s="129"/>
      <c r="L10" s="64"/>
      <c r="M10" s="65"/>
      <c r="N10" s="65"/>
      <c r="O10" s="63"/>
      <c r="P10" s="65"/>
      <c r="Q10" s="65"/>
      <c r="R10" s="63"/>
      <c r="S10" s="63"/>
      <c r="T10" s="63"/>
      <c r="U10" s="63"/>
      <c r="V10" s="63"/>
    </row>
    <row r="11" spans="1:22" x14ac:dyDescent="0.25">
      <c r="A11" s="61"/>
      <c r="B11" s="62"/>
      <c r="C11" s="77" t="s">
        <v>127</v>
      </c>
      <c r="D11" s="127" t="str">
        <f>CONCATENATE(Chem1, " - Chem1")</f>
        <v>Chem 111 - Chem1</v>
      </c>
      <c r="E11" s="128">
        <v>4</v>
      </c>
      <c r="F11" s="64"/>
      <c r="G11" s="132" t="str">
        <f>CONCATENATE(Physics1, " - Physics1")</f>
        <v>Phscs 121 - Physics1</v>
      </c>
      <c r="H11" s="133">
        <v>3</v>
      </c>
      <c r="I11" s="64"/>
      <c r="J11" s="129"/>
      <c r="K11" s="129"/>
      <c r="L11" s="64"/>
      <c r="M11" s="65"/>
      <c r="N11" s="65"/>
      <c r="O11" s="63"/>
      <c r="P11" s="65"/>
      <c r="Q11" s="65"/>
      <c r="R11" s="63"/>
      <c r="S11" s="63"/>
      <c r="T11" s="63"/>
      <c r="U11" s="63"/>
      <c r="V11" s="63"/>
    </row>
    <row r="12" spans="1:22" x14ac:dyDescent="0.25">
      <c r="A12" s="61"/>
      <c r="B12" s="62"/>
      <c r="C12" s="77" t="s">
        <v>127</v>
      </c>
      <c r="D12" s="127" t="str">
        <f>CONCATENATE(FreshmanSeminar," - FreshSem")</f>
        <v>Ch En 191 - FreshSem</v>
      </c>
      <c r="E12" s="128">
        <v>0.5</v>
      </c>
      <c r="F12" s="64"/>
      <c r="G12" s="132" t="str">
        <f>Writing</f>
        <v>Wrtg 150</v>
      </c>
      <c r="H12" s="133">
        <v>3</v>
      </c>
      <c r="I12" s="64"/>
      <c r="J12" s="65"/>
      <c r="K12" s="65"/>
      <c r="L12" s="64"/>
      <c r="M12" s="65"/>
      <c r="N12" s="65"/>
      <c r="O12" s="63"/>
      <c r="P12" s="65"/>
      <c r="Q12" s="65"/>
      <c r="R12" s="63"/>
      <c r="S12" s="63"/>
      <c r="T12" s="63"/>
      <c r="U12" s="63"/>
      <c r="V12" s="63"/>
    </row>
    <row r="13" spans="1:22" x14ac:dyDescent="0.25">
      <c r="A13" s="61"/>
      <c r="B13" s="62"/>
      <c r="C13" s="77" t="s">
        <v>202</v>
      </c>
      <c r="D13" s="130" t="str">
        <f>StudentSuccess</f>
        <v>Univ 101</v>
      </c>
      <c r="E13" s="131">
        <v>2</v>
      </c>
      <c r="F13" s="64"/>
      <c r="G13" s="130" t="str">
        <f>TeachingsDoctrinesBofM</f>
        <v>B of M</v>
      </c>
      <c r="H13" s="131">
        <v>2</v>
      </c>
      <c r="I13" s="64"/>
      <c r="J13" s="65"/>
      <c r="K13" s="65"/>
      <c r="L13" s="64"/>
      <c r="M13" s="65"/>
      <c r="N13" s="65"/>
      <c r="O13" s="63"/>
      <c r="P13" s="65"/>
      <c r="Q13" s="65"/>
      <c r="R13" s="63"/>
      <c r="S13" s="63"/>
      <c r="T13" s="63"/>
      <c r="U13" s="63"/>
      <c r="V13" s="63"/>
    </row>
    <row r="14" spans="1:22" x14ac:dyDescent="0.25">
      <c r="A14" s="61"/>
      <c r="B14" s="62"/>
      <c r="C14" s="77" t="s">
        <v>124</v>
      </c>
      <c r="D14" s="65"/>
      <c r="E14" s="145"/>
      <c r="F14" s="64"/>
      <c r="G14" s="65"/>
      <c r="H14" s="145"/>
      <c r="I14" s="64"/>
      <c r="J14" s="65"/>
      <c r="K14" s="65"/>
      <c r="L14" s="64"/>
      <c r="M14" s="65"/>
      <c r="N14" s="65"/>
      <c r="O14" s="63"/>
      <c r="P14" s="65"/>
      <c r="Q14" s="65"/>
      <c r="R14" s="63"/>
      <c r="S14" s="63"/>
      <c r="T14" s="63"/>
      <c r="U14" s="63"/>
      <c r="V14" s="63"/>
    </row>
    <row r="15" spans="1:22" x14ac:dyDescent="0.25">
      <c r="A15" s="61"/>
      <c r="B15" s="62"/>
      <c r="C15" s="77" t="s">
        <v>126</v>
      </c>
      <c r="D15" s="65"/>
      <c r="E15" s="65"/>
      <c r="F15" s="64"/>
      <c r="G15" s="65"/>
      <c r="H15" s="65"/>
      <c r="I15" s="64"/>
      <c r="J15" s="65"/>
      <c r="K15" s="65"/>
      <c r="L15" s="64"/>
      <c r="M15" s="65"/>
      <c r="N15" s="65"/>
      <c r="O15" s="63"/>
      <c r="P15" s="65"/>
      <c r="Q15" s="65"/>
      <c r="R15" s="63"/>
      <c r="S15" s="63"/>
      <c r="T15" s="63"/>
      <c r="U15" s="63"/>
      <c r="V15" s="63"/>
    </row>
    <row r="16" spans="1:22" x14ac:dyDescent="0.25">
      <c r="A16" s="61"/>
      <c r="B16" s="62"/>
      <c r="C16" s="77" t="s">
        <v>124</v>
      </c>
      <c r="D16" s="65"/>
      <c r="E16" s="65"/>
      <c r="F16" s="64"/>
      <c r="G16" s="65"/>
      <c r="H16" s="65"/>
      <c r="I16" s="64"/>
      <c r="J16" s="65"/>
      <c r="K16" s="65"/>
      <c r="L16" s="64"/>
      <c r="M16" s="65"/>
      <c r="N16" s="65"/>
      <c r="O16" s="63"/>
      <c r="P16" s="65"/>
      <c r="Q16" s="65"/>
      <c r="R16" s="63"/>
      <c r="S16" s="63"/>
      <c r="T16" s="63"/>
      <c r="U16" s="63"/>
      <c r="V16" s="63"/>
    </row>
    <row r="17" spans="1:22" x14ac:dyDescent="0.25">
      <c r="A17" s="61"/>
      <c r="B17" s="62"/>
      <c r="C17" s="77" t="s">
        <v>132</v>
      </c>
      <c r="D17" s="65"/>
      <c r="E17" s="65"/>
      <c r="F17" s="64"/>
      <c r="G17" s="65"/>
      <c r="H17" s="65"/>
      <c r="I17" s="64"/>
      <c r="J17" s="65"/>
      <c r="K17" s="65"/>
      <c r="L17" s="64"/>
      <c r="M17" s="65"/>
      <c r="N17" s="65"/>
      <c r="O17" s="63"/>
      <c r="P17" s="65"/>
      <c r="Q17" s="65"/>
      <c r="R17" s="63"/>
      <c r="S17" s="63"/>
      <c r="T17" s="63"/>
      <c r="U17" s="63"/>
      <c r="V17" s="63"/>
    </row>
    <row r="18" spans="1:22" x14ac:dyDescent="0.25">
      <c r="A18" s="61"/>
      <c r="B18" s="62"/>
      <c r="C18" s="79"/>
      <c r="D18" s="65"/>
      <c r="E18" s="65"/>
      <c r="F18" s="64"/>
      <c r="G18" s="65"/>
      <c r="H18" s="65"/>
      <c r="I18" s="64"/>
      <c r="J18" s="65"/>
      <c r="K18" s="65"/>
      <c r="L18" s="64"/>
      <c r="M18" s="65"/>
      <c r="N18" s="65"/>
      <c r="O18" s="63"/>
      <c r="P18" s="65"/>
      <c r="Q18" s="65"/>
      <c r="R18" s="63"/>
      <c r="S18" s="63"/>
      <c r="T18" s="63"/>
      <c r="U18" s="63"/>
      <c r="V18" s="63"/>
    </row>
    <row r="19" spans="1:22" x14ac:dyDescent="0.25">
      <c r="A19" s="61"/>
      <c r="B19" s="62"/>
      <c r="C19" s="77" t="s">
        <v>133</v>
      </c>
      <c r="D19" s="82" t="s">
        <v>119</v>
      </c>
      <c r="E19" s="83">
        <f>SUM(E9:E18)</f>
        <v>12.5</v>
      </c>
      <c r="F19" s="64"/>
      <c r="G19" s="82" t="s">
        <v>119</v>
      </c>
      <c r="H19" s="83">
        <f>SUM(H9:H18)</f>
        <v>15</v>
      </c>
      <c r="I19" s="64"/>
      <c r="J19" s="82" t="s">
        <v>119</v>
      </c>
      <c r="K19" s="83">
        <f>SUM(K9:K18)</f>
        <v>0</v>
      </c>
      <c r="L19" s="64"/>
      <c r="M19" s="82" t="s">
        <v>119</v>
      </c>
      <c r="N19" s="83">
        <f>SUM(N9:N18)</f>
        <v>0</v>
      </c>
      <c r="O19" s="63"/>
      <c r="P19" s="65"/>
      <c r="Q19" s="65"/>
      <c r="R19" s="63"/>
      <c r="S19" s="63"/>
      <c r="T19" s="63"/>
      <c r="U19" s="63"/>
      <c r="V19" s="63"/>
    </row>
    <row r="20" spans="1:22" x14ac:dyDescent="0.25">
      <c r="A20" s="61"/>
      <c r="B20" s="62"/>
      <c r="C20" s="77" t="s">
        <v>128</v>
      </c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3"/>
      <c r="P20" s="65"/>
      <c r="Q20" s="65"/>
      <c r="R20" s="63"/>
      <c r="S20" s="63"/>
      <c r="T20" s="63"/>
      <c r="U20" s="63"/>
      <c r="V20" s="63"/>
    </row>
    <row r="21" spans="1:22" x14ac:dyDescent="0.25">
      <c r="A21" s="61"/>
      <c r="B21" s="62"/>
      <c r="C21" s="77" t="s">
        <v>128</v>
      </c>
      <c r="D21" s="181" t="s">
        <v>173</v>
      </c>
      <c r="E21" s="182"/>
      <c r="F21" s="64"/>
      <c r="G21" s="181" t="s">
        <v>174</v>
      </c>
      <c r="H21" s="182"/>
      <c r="I21" s="64"/>
      <c r="J21" s="181" t="s">
        <v>179</v>
      </c>
      <c r="K21" s="182"/>
      <c r="L21" s="64"/>
      <c r="M21" s="181" t="s">
        <v>180</v>
      </c>
      <c r="N21" s="182"/>
      <c r="O21" s="63"/>
      <c r="P21" s="65"/>
      <c r="Q21" s="65"/>
      <c r="R21" s="63"/>
      <c r="S21" s="63"/>
      <c r="T21" s="63"/>
      <c r="U21" s="63"/>
      <c r="V21" s="63"/>
    </row>
    <row r="22" spans="1:22" x14ac:dyDescent="0.25">
      <c r="A22" s="100" t="s">
        <v>131</v>
      </c>
      <c r="B22" s="101"/>
      <c r="C22" s="102"/>
      <c r="D22" s="127" t="str">
        <f>CONCATENATE(ComputerTools," - CompTools")</f>
        <v>Ch En 263 - CompTools</v>
      </c>
      <c r="E22" s="128">
        <v>2</v>
      </c>
      <c r="F22" s="64"/>
      <c r="G22" s="127" t="str">
        <f>CONCATENATE(Fluids," - Fluids")</f>
        <v>Ch En 374 - Fluids</v>
      </c>
      <c r="H22" s="128">
        <v>3</v>
      </c>
      <c r="I22" s="64"/>
      <c r="J22" s="129"/>
      <c r="K22" s="129"/>
      <c r="L22" s="64"/>
      <c r="M22" s="65"/>
      <c r="N22" s="65"/>
      <c r="O22" s="63"/>
      <c r="P22" s="65"/>
      <c r="Q22" s="65"/>
      <c r="R22" s="63"/>
      <c r="S22" s="63"/>
      <c r="T22" s="63"/>
      <c r="U22" s="63"/>
      <c r="V22" s="63"/>
    </row>
    <row r="23" spans="1:22" x14ac:dyDescent="0.25">
      <c r="A23" s="103" t="str">
        <f>LinearAlgebra</f>
        <v>Math 213</v>
      </c>
      <c r="B23" s="104">
        <v>2</v>
      </c>
      <c r="C23" s="103" t="s">
        <v>128</v>
      </c>
      <c r="D23" s="127" t="str">
        <f>CONCATENATE(Balances," - Balances")</f>
        <v>Ch En 273 - Balances</v>
      </c>
      <c r="E23" s="128">
        <v>3</v>
      </c>
      <c r="F23" s="64"/>
      <c r="G23" s="127" t="str">
        <f>CONCATENATE(EngineeringMath2, " - EngMath2")</f>
        <v>Math 303 - EngMath2</v>
      </c>
      <c r="H23" s="128">
        <v>4</v>
      </c>
      <c r="I23" s="64"/>
      <c r="J23" s="129"/>
      <c r="K23" s="129"/>
      <c r="L23" s="64"/>
      <c r="M23" s="65"/>
      <c r="N23" s="65"/>
      <c r="O23" s="63"/>
      <c r="P23" s="65"/>
      <c r="Q23" s="65"/>
      <c r="R23" s="63"/>
      <c r="S23" s="63"/>
      <c r="T23" s="63"/>
      <c r="U23" s="63"/>
      <c r="V23" s="63"/>
    </row>
    <row r="24" spans="1:22" x14ac:dyDescent="0.25">
      <c r="A24" s="103" t="str">
        <f>MultivariableCalculus</f>
        <v>Math 314</v>
      </c>
      <c r="B24" s="104">
        <v>3</v>
      </c>
      <c r="C24" s="103" t="s">
        <v>128</v>
      </c>
      <c r="D24" s="127" t="str">
        <f>CONCATENATE(EngineeringMath1, " - EngMath1")</f>
        <v>Math 302 - EngMath1</v>
      </c>
      <c r="E24" s="128">
        <v>4</v>
      </c>
      <c r="F24" s="64"/>
      <c r="G24" s="127" t="str">
        <f>CONCATENATE(ChEnAndSociety," - Env&amp;Safe")</f>
        <v>Ch En 311 - Env&amp;Safe</v>
      </c>
      <c r="H24" s="128">
        <v>3</v>
      </c>
      <c r="I24" s="64"/>
      <c r="J24" s="129"/>
      <c r="K24" s="129"/>
      <c r="L24" s="64"/>
      <c r="M24" s="65"/>
      <c r="N24" s="65"/>
      <c r="O24" s="63"/>
      <c r="P24" s="65"/>
      <c r="Q24" s="65"/>
      <c r="R24" s="63"/>
      <c r="S24" s="63"/>
      <c r="T24" s="63"/>
      <c r="U24" s="63"/>
      <c r="V24" s="63"/>
    </row>
    <row r="25" spans="1:22" x14ac:dyDescent="0.25">
      <c r="A25" s="103" t="str">
        <f>ODEs</f>
        <v>Math 334</v>
      </c>
      <c r="B25" s="104">
        <v>3</v>
      </c>
      <c r="C25" s="103" t="s">
        <v>128</v>
      </c>
      <c r="D25" s="127" t="str">
        <f>CONCATENATE("Chem 357", " - OChem1")</f>
        <v>Chem 357 - OChem1</v>
      </c>
      <c r="E25" s="128">
        <v>3</v>
      </c>
      <c r="F25" s="64"/>
      <c r="G25" s="127" t="str">
        <f>CONCATENATE(BalancesFluidsLab," - Bal&amp;Fld Lab")</f>
        <v>Ch En 285 - Bal&amp;Fld Lab</v>
      </c>
      <c r="H25" s="128">
        <v>0.5</v>
      </c>
      <c r="I25" s="64"/>
      <c r="J25" s="65"/>
      <c r="K25" s="65"/>
      <c r="L25" s="64"/>
      <c r="M25" s="65"/>
      <c r="N25" s="65"/>
      <c r="O25" s="63"/>
      <c r="P25" s="65"/>
      <c r="Q25" s="65"/>
      <c r="R25" s="63"/>
      <c r="S25" s="63"/>
      <c r="T25" s="63"/>
      <c r="U25" s="63"/>
      <c r="V25" s="63"/>
    </row>
    <row r="26" spans="1:22" x14ac:dyDescent="0.25">
      <c r="A26" s="100" t="s">
        <v>230</v>
      </c>
      <c r="B26" s="101"/>
      <c r="C26" s="102"/>
      <c r="D26" s="130" t="str">
        <f>CONCATENATE(CareerSkills1, " - CareerSkills 1")</f>
        <v>Ch En 291 - CareerSkills 1</v>
      </c>
      <c r="E26" s="131">
        <v>0.5</v>
      </c>
      <c r="F26" s="64"/>
      <c r="G26" s="132" t="s">
        <v>68</v>
      </c>
      <c r="H26" s="133">
        <v>2</v>
      </c>
      <c r="I26" s="64"/>
      <c r="J26" s="65"/>
      <c r="K26" s="65"/>
      <c r="L26" s="64"/>
      <c r="M26" s="65"/>
      <c r="N26" s="65"/>
      <c r="O26" s="63"/>
      <c r="P26" s="65"/>
      <c r="Q26" s="65"/>
      <c r="R26" s="63"/>
      <c r="S26" s="63"/>
      <c r="T26" s="63"/>
      <c r="U26" s="63"/>
      <c r="V26" s="63"/>
    </row>
    <row r="27" spans="1:22" x14ac:dyDescent="0.25">
      <c r="A27" s="103" t="str">
        <f>CollegeChem1</f>
        <v>Chem 105</v>
      </c>
      <c r="B27" s="104">
        <v>4</v>
      </c>
      <c r="C27" s="103" t="s">
        <v>128</v>
      </c>
      <c r="D27" s="129"/>
      <c r="E27" s="129"/>
      <c r="F27" s="64"/>
      <c r="G27" s="130" t="str">
        <f>JesusChristEverlastingGospel</f>
        <v>ChristGosp</v>
      </c>
      <c r="H27" s="131">
        <v>2</v>
      </c>
      <c r="I27" s="64"/>
      <c r="J27" s="65"/>
      <c r="K27" s="65"/>
      <c r="L27" s="64"/>
      <c r="M27" s="65"/>
      <c r="N27" s="65"/>
      <c r="O27" s="63"/>
      <c r="P27" s="65"/>
      <c r="Q27" s="65"/>
      <c r="R27" s="63"/>
      <c r="S27" s="63"/>
      <c r="T27" s="63"/>
      <c r="U27" s="63"/>
      <c r="V27" s="63"/>
    </row>
    <row r="28" spans="1:22" x14ac:dyDescent="0.25">
      <c r="A28" s="103" t="str">
        <f>CollegeChem2</f>
        <v>Chem 106</v>
      </c>
      <c r="B28" s="104">
        <v>3</v>
      </c>
      <c r="C28" s="103" t="s">
        <v>130</v>
      </c>
      <c r="D28" s="129"/>
      <c r="E28" s="129"/>
      <c r="F28" s="64"/>
      <c r="G28" s="129"/>
      <c r="H28" s="129"/>
      <c r="I28" s="64"/>
      <c r="J28" s="65"/>
      <c r="K28" s="65"/>
      <c r="L28" s="64"/>
      <c r="M28" s="65"/>
      <c r="N28" s="65"/>
      <c r="O28" s="63"/>
      <c r="P28" s="65"/>
      <c r="Q28" s="65"/>
      <c r="R28" s="63"/>
      <c r="S28" s="63"/>
      <c r="T28" s="63"/>
      <c r="U28" s="63"/>
      <c r="V28" s="63"/>
    </row>
    <row r="29" spans="1:22" x14ac:dyDescent="0.25">
      <c r="A29" s="103" t="str">
        <f>CollegeChemLab</f>
        <v>Chem 107</v>
      </c>
      <c r="B29" s="104">
        <v>1</v>
      </c>
      <c r="C29" s="103" t="s">
        <v>128</v>
      </c>
      <c r="D29" s="65"/>
      <c r="E29" s="65"/>
      <c r="F29" s="64"/>
      <c r="G29" s="129"/>
      <c r="H29" s="129"/>
      <c r="I29" s="64"/>
      <c r="J29" s="65"/>
      <c r="K29" s="65"/>
      <c r="L29" s="64"/>
      <c r="M29" s="65"/>
      <c r="N29" s="65"/>
      <c r="O29" s="63"/>
      <c r="P29" s="65"/>
      <c r="Q29" s="65"/>
      <c r="R29" s="63"/>
      <c r="S29" s="63"/>
      <c r="T29" s="63"/>
      <c r="U29" s="63"/>
      <c r="V29" s="63"/>
    </row>
    <row r="30" spans="1:22" x14ac:dyDescent="0.25">
      <c r="A30" s="75" t="s">
        <v>129</v>
      </c>
      <c r="B30" s="80"/>
      <c r="C30" s="80"/>
      <c r="D30" s="65"/>
      <c r="E30" s="65"/>
      <c r="F30" s="64"/>
      <c r="G30" s="65"/>
      <c r="H30" s="65"/>
      <c r="I30" s="64"/>
      <c r="J30" s="65"/>
      <c r="K30" s="65"/>
      <c r="L30" s="64"/>
      <c r="M30" s="65"/>
      <c r="N30" s="65"/>
      <c r="O30" s="63"/>
      <c r="P30" s="65"/>
      <c r="Q30" s="65"/>
      <c r="R30" s="63"/>
      <c r="S30" s="63"/>
      <c r="T30" s="63"/>
      <c r="U30" s="63"/>
      <c r="V30" s="63"/>
    </row>
    <row r="31" spans="1:22" x14ac:dyDescent="0.25">
      <c r="A31" s="61"/>
      <c r="B31" s="62"/>
      <c r="C31" s="77" t="s">
        <v>133</v>
      </c>
      <c r="D31" s="65"/>
      <c r="E31" s="65"/>
      <c r="F31" s="64"/>
      <c r="G31" s="65"/>
      <c r="H31" s="65"/>
      <c r="I31" s="64"/>
      <c r="J31" s="65"/>
      <c r="K31" s="65"/>
      <c r="L31" s="64"/>
      <c r="M31" s="65"/>
      <c r="N31" s="65"/>
      <c r="O31" s="63"/>
      <c r="P31" s="65"/>
      <c r="Q31" s="65"/>
      <c r="R31" s="63"/>
      <c r="S31" s="63"/>
      <c r="T31" s="63"/>
      <c r="U31" s="63"/>
      <c r="V31" s="63"/>
    </row>
    <row r="32" spans="1:22" x14ac:dyDescent="0.25">
      <c r="A32" s="61"/>
      <c r="B32" s="62"/>
      <c r="C32" s="77" t="s">
        <v>127</v>
      </c>
      <c r="D32" s="82" t="s">
        <v>119</v>
      </c>
      <c r="E32" s="83">
        <f>SUM(E22:E31)</f>
        <v>12.5</v>
      </c>
      <c r="F32" s="64"/>
      <c r="G32" s="82" t="s">
        <v>119</v>
      </c>
      <c r="H32" s="83">
        <f>SUM(H22:H31)</f>
        <v>14.5</v>
      </c>
      <c r="I32" s="64"/>
      <c r="J32" s="82" t="s">
        <v>119</v>
      </c>
      <c r="K32" s="83">
        <f>SUM(K22:K31)</f>
        <v>0</v>
      </c>
      <c r="L32" s="64"/>
      <c r="M32" s="82" t="s">
        <v>119</v>
      </c>
      <c r="N32" s="83">
        <f>SUM(N22:N31)</f>
        <v>0</v>
      </c>
      <c r="O32" s="63"/>
      <c r="P32" s="65"/>
      <c r="Q32" s="65"/>
      <c r="R32" s="63"/>
      <c r="S32" s="63"/>
      <c r="T32" s="63"/>
      <c r="U32" s="63"/>
      <c r="V32" s="63"/>
    </row>
    <row r="33" spans="1:22" x14ac:dyDescent="0.25">
      <c r="A33" s="61"/>
      <c r="B33" s="62"/>
      <c r="C33" s="77" t="s">
        <v>127</v>
      </c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3"/>
      <c r="P33" s="65"/>
      <c r="Q33" s="65"/>
      <c r="R33" s="63"/>
      <c r="S33" s="63"/>
      <c r="T33" s="63"/>
      <c r="U33" s="63"/>
      <c r="V33" s="63"/>
    </row>
    <row r="34" spans="1:22" x14ac:dyDescent="0.25">
      <c r="A34" s="61"/>
      <c r="B34" s="62"/>
      <c r="C34" s="77" t="s">
        <v>133</v>
      </c>
      <c r="D34" s="181" t="s">
        <v>175</v>
      </c>
      <c r="E34" s="182"/>
      <c r="F34" s="64"/>
      <c r="G34" s="181" t="s">
        <v>176</v>
      </c>
      <c r="H34" s="182"/>
      <c r="I34" s="64"/>
      <c r="J34" s="181" t="s">
        <v>235</v>
      </c>
      <c r="K34" s="182"/>
      <c r="L34" s="64"/>
      <c r="M34" s="181" t="s">
        <v>236</v>
      </c>
      <c r="N34" s="182"/>
      <c r="O34" s="63"/>
      <c r="P34" s="65"/>
      <c r="Q34" s="65"/>
      <c r="R34" s="63"/>
      <c r="S34" s="63"/>
      <c r="T34" s="63"/>
      <c r="U34" s="63"/>
      <c r="V34" s="63"/>
    </row>
    <row r="35" spans="1:22" x14ac:dyDescent="0.25">
      <c r="A35" s="61"/>
      <c r="B35" s="62"/>
      <c r="C35" s="77" t="s">
        <v>133</v>
      </c>
      <c r="D35" s="127" t="str">
        <f>CONCATENATE(ReactionEngineering," - RxnEng")</f>
        <v>Ch En 386 - RxnEng</v>
      </c>
      <c r="E35" s="128">
        <v>3</v>
      </c>
      <c r="F35" s="64"/>
      <c r="G35" s="127" t="str">
        <f>CONCATENATE(HeatAndMass," - H&amp;M")</f>
        <v>Ch En 376 - H&amp;M</v>
      </c>
      <c r="H35" s="128">
        <v>3</v>
      </c>
      <c r="I35" s="64"/>
      <c r="J35" s="65"/>
      <c r="K35" s="65"/>
      <c r="L35" s="64"/>
      <c r="M35" s="65"/>
      <c r="N35" s="65"/>
      <c r="O35" s="63"/>
      <c r="P35" s="65"/>
      <c r="Q35" s="65"/>
      <c r="R35" s="63"/>
      <c r="S35" s="63"/>
      <c r="T35" s="63"/>
      <c r="U35" s="63"/>
      <c r="V35" s="63"/>
    </row>
    <row r="36" spans="1:22" x14ac:dyDescent="0.25">
      <c r="A36" s="61"/>
      <c r="B36" s="62"/>
      <c r="C36" s="77" t="s">
        <v>126</v>
      </c>
      <c r="D36" s="127" t="str">
        <f>CONCATENATE(PChem, " - Pchem")</f>
        <v>Chem 467 - Pchem</v>
      </c>
      <c r="E36" s="128">
        <v>3</v>
      </c>
      <c r="F36" s="64"/>
      <c r="G36" s="132" t="str">
        <f>AdvWriting</f>
        <v>Wrtg 316</v>
      </c>
      <c r="H36" s="133">
        <v>3</v>
      </c>
      <c r="I36" s="64"/>
      <c r="J36" s="65"/>
      <c r="K36" s="65"/>
      <c r="L36" s="64"/>
      <c r="M36" s="65"/>
      <c r="N36" s="65"/>
      <c r="O36" s="63"/>
      <c r="P36" s="65"/>
      <c r="Q36" s="65"/>
      <c r="R36" s="63"/>
      <c r="S36" s="63"/>
      <c r="T36" s="63"/>
      <c r="U36" s="63"/>
      <c r="V36" s="63"/>
    </row>
    <row r="37" spans="1:22" x14ac:dyDescent="0.25">
      <c r="A37" s="61"/>
      <c r="B37" s="62"/>
      <c r="C37" s="77" t="s">
        <v>124</v>
      </c>
      <c r="D37" s="132" t="str">
        <f>CONCATENATE(CareerSkills2, " - CareerSkills 2")</f>
        <v>Ch En 391 - CareerSkills 2</v>
      </c>
      <c r="E37" s="133">
        <v>0.5</v>
      </c>
      <c r="F37" s="64"/>
      <c r="G37" s="130" t="str">
        <f>CONCATENATE(Econ," - Econ")</f>
        <v>Econ 110 - Econ</v>
      </c>
      <c r="H37" s="131">
        <v>3</v>
      </c>
      <c r="I37" s="64"/>
      <c r="J37" s="65"/>
      <c r="K37" s="65"/>
      <c r="L37" s="64"/>
      <c r="M37" s="65"/>
      <c r="N37" s="65"/>
      <c r="O37" s="63"/>
      <c r="P37" s="65"/>
      <c r="Q37" s="65"/>
      <c r="R37" s="63"/>
      <c r="S37" s="66"/>
      <c r="T37" s="63"/>
      <c r="U37" s="63"/>
      <c r="V37" s="63"/>
    </row>
    <row r="38" spans="1:22" x14ac:dyDescent="0.25">
      <c r="A38" s="61"/>
      <c r="B38" s="62"/>
      <c r="C38" s="77" t="s">
        <v>126</v>
      </c>
      <c r="D38" s="132" t="str">
        <f>CONCATENATE(Stats, " - Stats")</f>
        <v>Stat 121 - Stats</v>
      </c>
      <c r="E38" s="133">
        <v>3</v>
      </c>
      <c r="F38" s="64"/>
      <c r="G38" s="130" t="str">
        <f>EternalFamily</f>
        <v>Eter Fam</v>
      </c>
      <c r="H38" s="131">
        <v>2</v>
      </c>
      <c r="I38" s="64"/>
      <c r="J38" s="65"/>
      <c r="K38" s="65"/>
      <c r="L38" s="64"/>
      <c r="M38" s="65"/>
      <c r="N38" s="65"/>
      <c r="O38" s="63"/>
      <c r="P38" s="65"/>
      <c r="Q38" s="65"/>
      <c r="R38" s="63"/>
      <c r="S38" s="63"/>
      <c r="T38" s="63"/>
      <c r="U38" s="63"/>
      <c r="V38" s="63"/>
    </row>
    <row r="39" spans="1:22" x14ac:dyDescent="0.25">
      <c r="A39" s="61"/>
      <c r="B39" s="62"/>
      <c r="C39" s="77" t="s">
        <v>124</v>
      </c>
      <c r="D39" s="130" t="str">
        <f>CONCATENATE("MMBio 221"," - Biology*")</f>
        <v>MMBio 221 - Biology*</v>
      </c>
      <c r="E39" s="131">
        <v>3</v>
      </c>
      <c r="F39" s="64"/>
      <c r="G39" s="130" t="str">
        <f>FoundationsOfRestoration</f>
        <v>Restoration</v>
      </c>
      <c r="H39" s="131">
        <v>2</v>
      </c>
      <c r="I39" s="64"/>
      <c r="J39" s="65"/>
      <c r="K39" s="65"/>
      <c r="L39" s="64"/>
      <c r="M39" s="65"/>
      <c r="N39" s="65"/>
      <c r="O39" s="63"/>
      <c r="P39" s="65"/>
      <c r="Q39" s="65"/>
      <c r="R39" s="63"/>
      <c r="S39" s="63"/>
      <c r="T39" s="63"/>
      <c r="U39" s="63"/>
      <c r="V39" s="63"/>
    </row>
    <row r="40" spans="1:22" x14ac:dyDescent="0.25">
      <c r="A40" s="61"/>
      <c r="B40" s="62"/>
      <c r="C40" s="77" t="s">
        <v>126</v>
      </c>
      <c r="D40" s="129"/>
      <c r="E40" s="129"/>
      <c r="F40" s="64"/>
      <c r="G40" s="129"/>
      <c r="H40" s="129"/>
      <c r="I40" s="64"/>
      <c r="J40" s="65"/>
      <c r="K40" s="65"/>
      <c r="L40" s="64"/>
      <c r="M40" s="65"/>
      <c r="N40" s="65"/>
      <c r="O40" s="63"/>
      <c r="P40" s="65"/>
      <c r="Q40" s="65"/>
      <c r="R40" s="63"/>
      <c r="S40" s="63"/>
      <c r="T40" s="63"/>
      <c r="U40" s="63"/>
      <c r="V40" s="63"/>
    </row>
    <row r="41" spans="1:22" x14ac:dyDescent="0.25">
      <c r="A41" s="61"/>
      <c r="B41" s="62"/>
      <c r="C41" s="77" t="s">
        <v>127</v>
      </c>
      <c r="D41" s="129"/>
      <c r="E41" s="129"/>
      <c r="F41" s="64"/>
      <c r="G41" s="129"/>
      <c r="H41" s="129"/>
      <c r="I41" s="64"/>
      <c r="J41" s="65"/>
      <c r="K41" s="65"/>
      <c r="L41" s="64"/>
      <c r="M41" s="65"/>
      <c r="N41" s="65"/>
      <c r="O41" s="63"/>
      <c r="P41" s="65"/>
      <c r="Q41" s="65"/>
      <c r="R41" s="63"/>
      <c r="S41" s="63"/>
      <c r="T41" s="63"/>
      <c r="U41" s="63"/>
      <c r="V41" s="63"/>
    </row>
    <row r="42" spans="1:22" x14ac:dyDescent="0.25">
      <c r="A42" s="61"/>
      <c r="B42" s="62"/>
      <c r="C42" s="77" t="s">
        <v>126</v>
      </c>
      <c r="D42" s="129"/>
      <c r="E42" s="129"/>
      <c r="F42" s="64"/>
      <c r="G42" s="129"/>
      <c r="H42" s="129"/>
      <c r="I42" s="64"/>
      <c r="J42" s="65"/>
      <c r="K42" s="65"/>
      <c r="L42" s="64"/>
      <c r="M42" s="65"/>
      <c r="N42" s="65"/>
      <c r="O42" s="63"/>
      <c r="P42" s="65"/>
      <c r="Q42" s="65"/>
      <c r="R42" s="63"/>
      <c r="S42" s="63"/>
      <c r="T42" s="63"/>
      <c r="U42" s="63"/>
      <c r="V42" s="63"/>
    </row>
    <row r="43" spans="1:22" x14ac:dyDescent="0.25">
      <c r="A43" s="61"/>
      <c r="B43" s="62"/>
      <c r="C43" s="77" t="s">
        <v>125</v>
      </c>
      <c r="D43" s="129"/>
      <c r="E43" s="129"/>
      <c r="F43" s="64"/>
      <c r="G43" s="129"/>
      <c r="H43" s="129"/>
      <c r="I43" s="64"/>
      <c r="J43" s="65"/>
      <c r="K43" s="65"/>
      <c r="L43" s="64"/>
      <c r="M43" s="65"/>
      <c r="N43" s="65"/>
      <c r="O43" s="63"/>
      <c r="P43" s="65"/>
      <c r="Q43" s="65"/>
      <c r="R43" s="63"/>
      <c r="S43" s="63"/>
      <c r="T43" s="63"/>
      <c r="U43" s="63"/>
      <c r="V43" s="63"/>
    </row>
    <row r="44" spans="1:22" x14ac:dyDescent="0.25">
      <c r="A44" s="61"/>
      <c r="B44" s="62"/>
      <c r="C44" s="77" t="s">
        <v>126</v>
      </c>
      <c r="D44" s="65"/>
      <c r="E44" s="65"/>
      <c r="F44" s="64"/>
      <c r="G44" s="65"/>
      <c r="H44" s="65"/>
      <c r="I44" s="64"/>
      <c r="J44" s="65"/>
      <c r="K44" s="65"/>
      <c r="L44" s="64"/>
      <c r="M44" s="65"/>
      <c r="N44" s="65"/>
      <c r="O44" s="63"/>
      <c r="P44" s="65"/>
      <c r="Q44" s="65"/>
      <c r="R44" s="63"/>
      <c r="S44" s="63"/>
      <c r="T44" s="63"/>
      <c r="U44" s="63"/>
      <c r="V44" s="63"/>
    </row>
    <row r="45" spans="1:22" x14ac:dyDescent="0.25">
      <c r="A45" s="61"/>
      <c r="B45" s="62"/>
      <c r="C45" s="77" t="s">
        <v>124</v>
      </c>
      <c r="D45" s="82" t="s">
        <v>119</v>
      </c>
      <c r="E45" s="146">
        <f>SUM(E35:E44)</f>
        <v>12.5</v>
      </c>
      <c r="F45" s="64"/>
      <c r="G45" s="82" t="s">
        <v>119</v>
      </c>
      <c r="H45" s="83">
        <f>SUM(H35:H44)</f>
        <v>13</v>
      </c>
      <c r="I45" s="64"/>
      <c r="J45" s="82" t="s">
        <v>119</v>
      </c>
      <c r="K45" s="83">
        <f>SUM(K35:K44)</f>
        <v>0</v>
      </c>
      <c r="L45" s="64"/>
      <c r="M45" s="82" t="s">
        <v>119</v>
      </c>
      <c r="N45" s="83">
        <f>SUM(N35:N44)</f>
        <v>0</v>
      </c>
      <c r="O45" s="63"/>
      <c r="P45" s="65"/>
      <c r="Q45" s="65"/>
      <c r="R45" s="63"/>
      <c r="S45" s="63"/>
      <c r="T45" s="63"/>
      <c r="U45" s="63"/>
      <c r="V45" s="63"/>
    </row>
    <row r="46" spans="1:22" x14ac:dyDescent="0.25">
      <c r="A46" s="61"/>
      <c r="B46" s="62"/>
      <c r="C46" s="77" t="s">
        <v>127</v>
      </c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3"/>
      <c r="P46" s="65"/>
      <c r="Q46" s="65"/>
      <c r="R46" s="63"/>
      <c r="S46" s="63"/>
      <c r="T46" s="63"/>
      <c r="U46" s="63"/>
      <c r="V46" s="63"/>
    </row>
    <row r="47" spans="1:22" x14ac:dyDescent="0.25">
      <c r="A47" s="61"/>
      <c r="B47" s="62"/>
      <c r="C47" s="77" t="s">
        <v>124</v>
      </c>
      <c r="D47" s="181" t="s">
        <v>177</v>
      </c>
      <c r="E47" s="182"/>
      <c r="F47" s="64"/>
      <c r="G47" s="181" t="s">
        <v>178</v>
      </c>
      <c r="H47" s="182"/>
      <c r="I47" s="64"/>
      <c r="J47" s="181" t="s">
        <v>237</v>
      </c>
      <c r="K47" s="182"/>
      <c r="L47" s="64"/>
      <c r="M47" s="181" t="s">
        <v>238</v>
      </c>
      <c r="N47" s="182"/>
      <c r="O47" s="63"/>
      <c r="P47" s="65"/>
      <c r="Q47" s="65"/>
      <c r="R47" s="63"/>
      <c r="S47" s="63"/>
      <c r="T47" s="63"/>
      <c r="U47" s="63"/>
      <c r="V47" s="63"/>
    </row>
    <row r="48" spans="1:22" x14ac:dyDescent="0.25">
      <c r="A48" s="61"/>
      <c r="B48" s="62"/>
      <c r="C48" s="77" t="s">
        <v>124</v>
      </c>
      <c r="D48" s="127" t="str">
        <f>CONCATENATE(Materials," - Materials")</f>
        <v>Ch En 378 - Materials</v>
      </c>
      <c r="E48" s="128">
        <v>3</v>
      </c>
      <c r="F48" s="64"/>
      <c r="G48" s="127" t="str">
        <f>CONCATENATE(Thermo," - Thermo")</f>
        <v>Ch En 373 - Thermo</v>
      </c>
      <c r="H48" s="128">
        <v>3</v>
      </c>
      <c r="I48" s="64"/>
      <c r="J48" s="65"/>
      <c r="K48" s="65"/>
      <c r="L48" s="64"/>
      <c r="M48" s="65"/>
      <c r="N48" s="65"/>
      <c r="O48" s="63"/>
      <c r="P48" s="65"/>
      <c r="Q48" s="65"/>
      <c r="R48" s="63"/>
      <c r="S48" s="63"/>
      <c r="T48" s="63"/>
      <c r="U48" s="63"/>
      <c r="V48" s="63"/>
    </row>
    <row r="49" spans="1:22" x14ac:dyDescent="0.25">
      <c r="A49" s="61"/>
      <c r="B49" s="62"/>
      <c r="C49" s="77" t="s">
        <v>126</v>
      </c>
      <c r="D49" s="127" t="str">
        <f>CONCATENATE(UOLab," - UOLab")</f>
        <v>Ch En 479 - UOLab</v>
      </c>
      <c r="E49" s="128">
        <v>2</v>
      </c>
      <c r="F49" s="64"/>
      <c r="G49" s="127" t="str">
        <f>CONCATENATE(ThermoHMTLab," - Thm&amp;HMT Lab")</f>
        <v>Ch En 385 - Thm&amp;HMT Lab</v>
      </c>
      <c r="H49" s="128">
        <v>0.5</v>
      </c>
      <c r="I49" s="64"/>
      <c r="J49" s="65"/>
      <c r="K49" s="65"/>
      <c r="L49" s="64"/>
      <c r="M49" s="65"/>
      <c r="N49" s="65"/>
      <c r="O49" s="63"/>
      <c r="P49" s="65"/>
      <c r="Q49" s="65"/>
      <c r="R49" s="63"/>
      <c r="S49" s="63"/>
      <c r="T49" s="63"/>
      <c r="U49" s="63"/>
      <c r="V49" s="63"/>
    </row>
    <row r="50" spans="1:22" x14ac:dyDescent="0.25">
      <c r="A50" s="61"/>
      <c r="B50" s="62"/>
      <c r="C50" s="77" t="s">
        <v>124</v>
      </c>
      <c r="D50" s="127" t="str">
        <f>CONCATENATE(MaterialsReactionsLab," - Mat&amp;Rxn Lab")</f>
        <v>Ch En 345 - Mat&amp;Rxn Lab</v>
      </c>
      <c r="E50" s="128">
        <v>0.5</v>
      </c>
      <c r="F50" s="64"/>
      <c r="G50" s="127" t="s">
        <v>122</v>
      </c>
      <c r="H50" s="128">
        <v>3</v>
      </c>
      <c r="I50" s="64"/>
      <c r="J50" s="65"/>
      <c r="K50" s="65"/>
      <c r="L50" s="64"/>
      <c r="M50" s="65"/>
      <c r="N50" s="65"/>
      <c r="O50" s="63"/>
      <c r="P50" s="65"/>
      <c r="Q50" s="65"/>
      <c r="R50" s="63"/>
      <c r="S50" s="63"/>
      <c r="T50" s="63"/>
      <c r="U50" s="63"/>
      <c r="V50" s="63"/>
    </row>
    <row r="51" spans="1:22" x14ac:dyDescent="0.25">
      <c r="A51" s="61"/>
      <c r="B51" s="62"/>
      <c r="C51" s="77" t="s">
        <v>133</v>
      </c>
      <c r="D51" s="127" t="s">
        <v>123</v>
      </c>
      <c r="E51" s="128">
        <v>3.5</v>
      </c>
      <c r="F51" s="64"/>
      <c r="G51" s="132" t="str">
        <f>CONCATENATE(ElectricalEng," - ElecEng")</f>
        <v>Ec En 301 - ElecEng</v>
      </c>
      <c r="H51" s="133">
        <v>3</v>
      </c>
      <c r="I51" s="64"/>
      <c r="J51" s="65"/>
      <c r="K51" s="65"/>
      <c r="L51" s="64"/>
      <c r="M51" s="65"/>
      <c r="N51" s="65"/>
      <c r="O51" s="63"/>
      <c r="P51" s="65"/>
      <c r="Q51" s="65"/>
      <c r="R51" s="63"/>
      <c r="S51" s="63"/>
      <c r="T51" s="63"/>
      <c r="U51" s="63"/>
      <c r="V51" s="63"/>
    </row>
    <row r="52" spans="1:22" x14ac:dyDescent="0.25">
      <c r="A52" s="61"/>
      <c r="B52" s="62"/>
      <c r="C52" s="79"/>
      <c r="D52" s="130" t="str">
        <f>Civilization2Art</f>
        <v>Civ 2/Art</v>
      </c>
      <c r="E52" s="131">
        <v>3</v>
      </c>
      <c r="F52" s="64"/>
      <c r="G52" s="130" t="str">
        <f>RelElec1</f>
        <v>Rel Elec 1</v>
      </c>
      <c r="H52" s="131">
        <v>2</v>
      </c>
      <c r="I52" s="64"/>
      <c r="J52" s="65"/>
      <c r="K52" s="65"/>
      <c r="L52" s="64"/>
      <c r="M52" s="65"/>
      <c r="N52" s="65"/>
      <c r="O52" s="63"/>
      <c r="P52" s="65"/>
      <c r="Q52" s="65"/>
      <c r="R52" s="63"/>
      <c r="S52" s="63"/>
      <c r="T52" s="63"/>
      <c r="U52" s="63"/>
      <c r="V52" s="63"/>
    </row>
    <row r="53" spans="1:22" x14ac:dyDescent="0.25">
      <c r="A53" s="61"/>
      <c r="B53" s="62"/>
      <c r="C53" s="79"/>
      <c r="D53" s="129"/>
      <c r="E53" s="129"/>
      <c r="F53" s="64"/>
      <c r="G53" s="130" t="str">
        <f>RelElec2</f>
        <v>Rel Elec 2</v>
      </c>
      <c r="H53" s="131">
        <v>2</v>
      </c>
      <c r="I53" s="64"/>
      <c r="J53" s="65"/>
      <c r="K53" s="65"/>
      <c r="L53" s="64"/>
      <c r="M53" s="65"/>
      <c r="N53" s="65"/>
      <c r="O53" s="63"/>
      <c r="P53" s="65"/>
      <c r="Q53" s="65"/>
      <c r="R53" s="63"/>
      <c r="S53" s="63"/>
      <c r="T53" s="63"/>
      <c r="U53" s="63"/>
      <c r="V53" s="63"/>
    </row>
    <row r="54" spans="1:22" x14ac:dyDescent="0.25">
      <c r="A54" s="61"/>
      <c r="B54" s="62"/>
      <c r="C54" s="79"/>
      <c r="D54" s="129"/>
      <c r="E54" s="129"/>
      <c r="F54" s="64"/>
      <c r="G54" s="129"/>
      <c r="H54" s="129"/>
      <c r="I54" s="64"/>
      <c r="J54" s="65"/>
      <c r="K54" s="65"/>
      <c r="L54" s="64"/>
      <c r="M54" s="65"/>
      <c r="N54" s="65"/>
      <c r="O54" s="63"/>
      <c r="P54" s="65"/>
      <c r="Q54" s="65"/>
      <c r="R54" s="63"/>
      <c r="S54" s="63"/>
      <c r="T54" s="63"/>
      <c r="U54" s="63"/>
      <c r="V54" s="63"/>
    </row>
    <row r="55" spans="1:22" x14ac:dyDescent="0.25">
      <c r="A55" s="61"/>
      <c r="B55" s="62"/>
      <c r="C55" s="79"/>
      <c r="D55" s="65"/>
      <c r="E55" s="65"/>
      <c r="F55" s="64"/>
      <c r="G55" s="65"/>
      <c r="H55" s="65"/>
      <c r="I55" s="64"/>
      <c r="J55" s="65"/>
      <c r="K55" s="65"/>
      <c r="L55" s="64"/>
      <c r="M55" s="65"/>
      <c r="N55" s="65"/>
      <c r="O55" s="63"/>
      <c r="P55" s="65"/>
      <c r="Q55" s="65"/>
      <c r="R55" s="63"/>
      <c r="S55" s="63"/>
      <c r="T55" s="63"/>
      <c r="U55" s="63"/>
      <c r="V55" s="63"/>
    </row>
    <row r="56" spans="1:22" x14ac:dyDescent="0.25">
      <c r="A56" s="75" t="s">
        <v>121</v>
      </c>
      <c r="B56" s="80"/>
      <c r="C56" s="80"/>
      <c r="D56" s="65"/>
      <c r="E56" s="65"/>
      <c r="F56" s="64"/>
      <c r="G56" s="65"/>
      <c r="H56" s="65"/>
      <c r="I56" s="64"/>
      <c r="J56" s="65"/>
      <c r="K56" s="65"/>
      <c r="L56" s="64"/>
      <c r="M56" s="65"/>
      <c r="N56" s="65"/>
      <c r="O56" s="63"/>
      <c r="P56" s="65"/>
      <c r="Q56" s="65"/>
      <c r="R56" s="63"/>
      <c r="S56" s="63"/>
      <c r="T56" s="63"/>
      <c r="U56" s="63"/>
      <c r="V56" s="63"/>
    </row>
    <row r="57" spans="1:22" x14ac:dyDescent="0.25">
      <c r="A57" s="61"/>
      <c r="B57" s="62"/>
      <c r="C57" s="79"/>
      <c r="D57" s="65"/>
      <c r="E57" s="65"/>
      <c r="F57" s="64"/>
      <c r="G57" s="65"/>
      <c r="H57" s="65"/>
      <c r="I57" s="64"/>
      <c r="J57" s="65"/>
      <c r="K57" s="65"/>
      <c r="L57" s="64"/>
      <c r="M57" s="65"/>
      <c r="N57" s="65"/>
      <c r="O57" s="63"/>
      <c r="P57" s="65"/>
      <c r="Q57" s="65"/>
      <c r="R57" s="63"/>
      <c r="S57" s="63"/>
      <c r="T57" s="63"/>
      <c r="U57" s="63"/>
      <c r="V57" s="63"/>
    </row>
    <row r="58" spans="1:22" x14ac:dyDescent="0.25">
      <c r="A58" s="61"/>
      <c r="B58" s="62"/>
      <c r="C58" s="78"/>
      <c r="D58" s="82" t="s">
        <v>119</v>
      </c>
      <c r="E58" s="83">
        <f>SUM(E48:E57)</f>
        <v>12</v>
      </c>
      <c r="F58" s="64"/>
      <c r="G58" s="82" t="s">
        <v>119</v>
      </c>
      <c r="H58" s="83">
        <f>SUM(H48:H57)</f>
        <v>13.5</v>
      </c>
      <c r="I58" s="64"/>
      <c r="J58" s="82" t="s">
        <v>119</v>
      </c>
      <c r="K58" s="83">
        <f>SUM(K48:K57)</f>
        <v>0</v>
      </c>
      <c r="L58" s="64"/>
      <c r="M58" s="82" t="s">
        <v>119</v>
      </c>
      <c r="N58" s="83">
        <f>SUM(N48:N57)</f>
        <v>0</v>
      </c>
      <c r="O58" s="63"/>
      <c r="P58" s="65"/>
      <c r="Q58" s="65"/>
      <c r="R58" s="63"/>
      <c r="S58" s="63"/>
      <c r="T58" s="63"/>
      <c r="U58" s="63"/>
      <c r="V58" s="63"/>
    </row>
    <row r="59" spans="1:22" x14ac:dyDescent="0.25">
      <c r="A59" s="61"/>
      <c r="B59" s="62"/>
      <c r="C59" s="78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3"/>
      <c r="P59" s="65"/>
      <c r="Q59" s="65"/>
      <c r="R59" s="63"/>
      <c r="S59" s="63"/>
      <c r="T59" s="63"/>
      <c r="U59" s="63"/>
      <c r="V59" s="63"/>
    </row>
    <row r="60" spans="1:22" x14ac:dyDescent="0.25">
      <c r="A60" s="61"/>
      <c r="B60" s="62"/>
      <c r="C60" s="78"/>
      <c r="D60" s="181" t="s">
        <v>242</v>
      </c>
      <c r="E60" s="182"/>
      <c r="F60" s="64"/>
      <c r="G60" s="181" t="s">
        <v>241</v>
      </c>
      <c r="H60" s="182"/>
      <c r="I60" s="64"/>
      <c r="J60" s="181" t="s">
        <v>239</v>
      </c>
      <c r="K60" s="182"/>
      <c r="L60" s="64"/>
      <c r="M60" s="181" t="s">
        <v>240</v>
      </c>
      <c r="N60" s="182"/>
      <c r="O60" s="63"/>
      <c r="P60" s="65"/>
      <c r="Q60" s="65"/>
      <c r="R60" s="63"/>
      <c r="S60" s="63"/>
      <c r="T60" s="63"/>
      <c r="U60" s="63"/>
      <c r="V60" s="63"/>
    </row>
    <row r="61" spans="1:22" x14ac:dyDescent="0.25">
      <c r="A61" s="61"/>
      <c r="B61" s="62"/>
      <c r="C61" s="78"/>
      <c r="D61" s="127" t="str">
        <f>CONCATENATE(Control," - Control")</f>
        <v>Ch En 436 - Control</v>
      </c>
      <c r="E61" s="128">
        <v>3</v>
      </c>
      <c r="F61" s="64"/>
      <c r="G61" s="127" t="str">
        <f>CONCATENATE(PlantDesign," - PlantDesign")</f>
        <v>Ch En 451 - PlantDesign</v>
      </c>
      <c r="H61" s="128">
        <v>4</v>
      </c>
      <c r="I61" s="64"/>
      <c r="J61" s="65"/>
      <c r="K61" s="65"/>
      <c r="L61" s="64"/>
      <c r="M61" s="65"/>
      <c r="N61" s="65"/>
      <c r="O61" s="63"/>
      <c r="P61" s="65"/>
      <c r="Q61" s="65"/>
      <c r="R61" s="63"/>
      <c r="S61" s="63"/>
      <c r="T61" s="63"/>
      <c r="U61" s="63"/>
      <c r="V61" s="63"/>
    </row>
    <row r="62" spans="1:22" x14ac:dyDescent="0.25">
      <c r="A62" s="61"/>
      <c r="B62" s="62"/>
      <c r="C62" s="78"/>
      <c r="D62" s="127" t="str">
        <f>CONCATENATE(Separations," - Separations")</f>
        <v>Ch En 476 - Separations</v>
      </c>
      <c r="E62" s="128">
        <v>3</v>
      </c>
      <c r="F62" s="64"/>
      <c r="G62" s="127" t="s">
        <v>279</v>
      </c>
      <c r="H62" s="128">
        <v>3</v>
      </c>
      <c r="I62" s="64"/>
      <c r="J62" s="65"/>
      <c r="K62" s="65"/>
      <c r="L62" s="64"/>
      <c r="M62" s="65"/>
      <c r="N62" s="65"/>
      <c r="O62" s="63"/>
      <c r="P62" s="65"/>
      <c r="Q62" s="65"/>
      <c r="R62" s="63"/>
      <c r="S62" s="63"/>
      <c r="T62" s="63"/>
      <c r="U62" s="63"/>
      <c r="V62" s="63"/>
    </row>
    <row r="63" spans="1:22" x14ac:dyDescent="0.25">
      <c r="A63" s="61"/>
      <c r="B63" s="62"/>
      <c r="C63" s="78"/>
      <c r="D63" s="127" t="str">
        <f>CONCATENATE(SepControlLab," - Sep&amp;Con Lab")</f>
        <v>Ch En 445 - Sep&amp;Con Lab</v>
      </c>
      <c r="E63" s="128">
        <v>0.5</v>
      </c>
      <c r="F63" s="64"/>
      <c r="G63" s="127" t="s">
        <v>122</v>
      </c>
      <c r="H63" s="128">
        <v>3</v>
      </c>
      <c r="I63" s="64"/>
      <c r="J63" s="65"/>
      <c r="K63" s="65"/>
      <c r="L63" s="64"/>
      <c r="M63" s="65"/>
      <c r="N63" s="65"/>
      <c r="O63" s="63"/>
      <c r="P63" s="65"/>
      <c r="Q63" s="65"/>
      <c r="R63" s="63"/>
      <c r="S63" s="63"/>
      <c r="T63" s="63"/>
      <c r="U63" s="63"/>
      <c r="V63" s="63"/>
    </row>
    <row r="64" spans="1:22" x14ac:dyDescent="0.25">
      <c r="A64" s="75" t="s">
        <v>120</v>
      </c>
      <c r="B64" s="80"/>
      <c r="C64" s="81"/>
      <c r="D64" s="130" t="str">
        <f>Lett</f>
        <v>Lett/GCA</v>
      </c>
      <c r="E64" s="131">
        <v>3</v>
      </c>
      <c r="F64" s="64"/>
      <c r="G64" s="130" t="str">
        <f>RelElec3</f>
        <v>Rel Elec 3</v>
      </c>
      <c r="H64" s="131">
        <v>2</v>
      </c>
      <c r="I64" s="64"/>
      <c r="J64" s="65"/>
      <c r="K64" s="65"/>
      <c r="L64" s="64"/>
      <c r="M64" s="65"/>
      <c r="N64" s="65"/>
      <c r="O64" s="63"/>
      <c r="P64" s="65"/>
      <c r="Q64" s="65"/>
      <c r="R64" s="63"/>
      <c r="S64" s="63"/>
      <c r="T64" s="63"/>
      <c r="U64" s="63"/>
      <c r="V64" s="63"/>
    </row>
    <row r="65" spans="1:22" x14ac:dyDescent="0.25">
      <c r="A65" s="61"/>
      <c r="B65" s="62"/>
      <c r="C65" s="78"/>
      <c r="D65" s="130" t="str">
        <f>AmerHer</f>
        <v>A Htg 100</v>
      </c>
      <c r="E65" s="131">
        <v>3</v>
      </c>
      <c r="F65" s="64"/>
      <c r="G65" s="65"/>
      <c r="H65" s="65"/>
      <c r="I65" s="64"/>
      <c r="J65" s="65"/>
      <c r="K65" s="65"/>
      <c r="L65" s="64"/>
      <c r="M65" s="65"/>
      <c r="N65" s="65"/>
      <c r="O65" s="63"/>
      <c r="P65" s="65"/>
      <c r="Q65" s="65"/>
      <c r="R65" s="63"/>
      <c r="S65" s="63"/>
      <c r="T65" s="63"/>
      <c r="U65" s="63"/>
      <c r="V65" s="63"/>
    </row>
    <row r="66" spans="1:22" x14ac:dyDescent="0.25">
      <c r="A66" s="61"/>
      <c r="B66" s="62"/>
      <c r="C66" s="78"/>
      <c r="D66" s="65"/>
      <c r="E66" s="145"/>
      <c r="F66" s="64"/>
      <c r="G66" s="65"/>
      <c r="H66" s="65"/>
      <c r="I66" s="64"/>
      <c r="J66" s="65"/>
      <c r="K66" s="65"/>
      <c r="L66" s="64"/>
      <c r="M66" s="65"/>
      <c r="N66" s="65"/>
      <c r="O66" s="63"/>
      <c r="P66" s="65"/>
      <c r="Q66" s="65"/>
      <c r="R66" s="63"/>
      <c r="S66" s="63"/>
      <c r="T66" s="63"/>
      <c r="U66" s="63"/>
      <c r="V66" s="63"/>
    </row>
    <row r="67" spans="1:22" x14ac:dyDescent="0.25">
      <c r="A67" s="61"/>
      <c r="B67" s="62"/>
      <c r="C67" s="78"/>
      <c r="D67" s="65"/>
      <c r="E67" s="65"/>
      <c r="F67" s="64"/>
      <c r="G67" s="65"/>
      <c r="H67" s="65"/>
      <c r="I67" s="64"/>
      <c r="J67" s="65"/>
      <c r="K67" s="65"/>
      <c r="L67" s="64"/>
      <c r="M67" s="65"/>
      <c r="N67" s="65"/>
      <c r="O67" s="63"/>
      <c r="P67" s="65"/>
      <c r="Q67" s="65"/>
      <c r="R67" s="63"/>
      <c r="S67" s="63"/>
      <c r="T67" s="63"/>
      <c r="U67" s="63"/>
      <c r="V67" s="63"/>
    </row>
    <row r="68" spans="1:22" ht="15.75" customHeight="1" x14ac:dyDescent="0.25">
      <c r="A68" s="61"/>
      <c r="B68" s="62"/>
      <c r="C68" s="78"/>
      <c r="D68" s="65"/>
      <c r="E68" s="65"/>
      <c r="F68" s="64"/>
      <c r="G68" s="65"/>
      <c r="H68" s="65"/>
      <c r="I68" s="64"/>
      <c r="J68" s="65"/>
      <c r="K68" s="65"/>
      <c r="L68" s="64"/>
      <c r="M68" s="65"/>
      <c r="N68" s="65"/>
      <c r="O68" s="63"/>
      <c r="P68" s="65"/>
      <c r="Q68" s="65"/>
      <c r="R68" s="63"/>
      <c r="S68" s="63"/>
      <c r="T68" s="63"/>
      <c r="U68" s="63"/>
      <c r="V68" s="63"/>
    </row>
    <row r="69" spans="1:22" ht="15.75" customHeight="1" x14ac:dyDescent="0.25">
      <c r="A69" s="61"/>
      <c r="B69" s="62"/>
      <c r="C69" s="78"/>
      <c r="D69" s="65"/>
      <c r="E69" s="65"/>
      <c r="F69" s="64"/>
      <c r="G69" s="65"/>
      <c r="H69" s="65"/>
      <c r="I69" s="64"/>
      <c r="J69" s="65"/>
      <c r="K69" s="65"/>
      <c r="L69" s="64"/>
      <c r="M69" s="65"/>
      <c r="N69" s="65"/>
      <c r="O69" s="63"/>
      <c r="P69" s="65"/>
      <c r="Q69" s="65"/>
      <c r="R69" s="63"/>
      <c r="S69" s="63"/>
      <c r="T69" s="63"/>
      <c r="U69" s="63"/>
      <c r="V69" s="63"/>
    </row>
    <row r="70" spans="1:22" ht="15.75" customHeight="1" x14ac:dyDescent="0.25">
      <c r="A70" s="61"/>
      <c r="B70" s="62"/>
      <c r="C70" s="78"/>
      <c r="D70" s="65"/>
      <c r="E70" s="65"/>
      <c r="F70" s="64"/>
      <c r="G70" s="65"/>
      <c r="H70" s="65"/>
      <c r="I70" s="64"/>
      <c r="J70" s="65"/>
      <c r="K70" s="65"/>
      <c r="L70" s="64"/>
      <c r="M70" s="65"/>
      <c r="N70" s="65"/>
      <c r="O70" s="63"/>
      <c r="P70" s="65"/>
      <c r="Q70" s="65"/>
      <c r="R70" s="63"/>
      <c r="S70" s="63"/>
      <c r="T70" s="63"/>
      <c r="U70" s="63"/>
      <c r="V70" s="63"/>
    </row>
    <row r="71" spans="1:22" ht="11.25" customHeight="1" x14ac:dyDescent="0.25">
      <c r="A71" s="191" t="s">
        <v>281</v>
      </c>
      <c r="B71" s="191"/>
      <c r="C71" s="192"/>
      <c r="D71" s="82" t="s">
        <v>119</v>
      </c>
      <c r="E71" s="83">
        <f>SUM(E61:E70)</f>
        <v>12.5</v>
      </c>
      <c r="F71" s="64"/>
      <c r="G71" s="82" t="s">
        <v>119</v>
      </c>
      <c r="H71" s="83">
        <f>SUM(H61:H70)</f>
        <v>12</v>
      </c>
      <c r="I71" s="64"/>
      <c r="J71" s="82" t="s">
        <v>119</v>
      </c>
      <c r="K71" s="83">
        <f>SUM(K61:K70)</f>
        <v>0</v>
      </c>
      <c r="L71" s="64"/>
      <c r="M71" s="82" t="s">
        <v>119</v>
      </c>
      <c r="N71" s="83">
        <f>SUM(N61:N70)</f>
        <v>0</v>
      </c>
      <c r="O71" s="63"/>
      <c r="P71" s="82" t="s">
        <v>119</v>
      </c>
      <c r="Q71" s="123">
        <f>SUM(Q9:Q70)</f>
        <v>0</v>
      </c>
      <c r="R71" s="63"/>
      <c r="S71" s="63"/>
      <c r="T71" s="63"/>
      <c r="U71" s="63"/>
      <c r="V71" s="63"/>
    </row>
    <row r="72" spans="1:22" ht="12.75" customHeight="1" x14ac:dyDescent="0.25">
      <c r="A72" s="185" t="s">
        <v>280</v>
      </c>
      <c r="B72" s="185"/>
      <c r="C72" s="186"/>
      <c r="D72" s="152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66"/>
      <c r="P72" s="66"/>
      <c r="Q72" s="66"/>
      <c r="R72" s="66"/>
      <c r="S72" s="66"/>
      <c r="T72" s="66"/>
      <c r="U72" s="66"/>
      <c r="V72" s="66"/>
    </row>
    <row r="73" spans="1:22" ht="15.75" customHeight="1" x14ac:dyDescent="0.25">
      <c r="A73" s="154" t="s">
        <v>283</v>
      </c>
      <c r="B73" s="154"/>
      <c r="C73" s="155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66"/>
      <c r="P73" s="66"/>
      <c r="Q73" s="66"/>
      <c r="R73" s="66"/>
      <c r="S73" s="66"/>
      <c r="T73" s="66"/>
      <c r="U73" s="66"/>
      <c r="V73" s="66"/>
    </row>
    <row r="74" spans="1:22" x14ac:dyDescent="0.25">
      <c r="A74" s="154" t="s">
        <v>282</v>
      </c>
      <c r="B74" s="154"/>
      <c r="C74" s="155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66"/>
      <c r="P74" s="66"/>
      <c r="Q74" s="66"/>
      <c r="R74" s="66"/>
      <c r="S74" s="66"/>
      <c r="T74" s="66"/>
      <c r="U74" s="66"/>
      <c r="V74" s="66"/>
    </row>
    <row r="75" spans="1:22" ht="15.75" customHeight="1" x14ac:dyDescent="0.25">
      <c r="A75" s="157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</row>
    <row r="76" spans="1:22" ht="15.75" customHeight="1" x14ac:dyDescent="0.25">
      <c r="A76" s="157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</row>
    <row r="77" spans="1:22" x14ac:dyDescent="0.25">
      <c r="A77" s="61"/>
      <c r="B77" s="61"/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</row>
    <row r="78" spans="1:22" x14ac:dyDescent="0.25">
      <c r="A78" s="61"/>
      <c r="B78" s="61"/>
      <c r="C78" s="62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</row>
    <row r="79" spans="1:22" x14ac:dyDescent="0.25">
      <c r="A79" s="61"/>
      <c r="B79" s="61"/>
      <c r="C79" s="62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</row>
    <row r="80" spans="1:22" x14ac:dyDescent="0.25">
      <c r="A80" s="61"/>
      <c r="B80" s="61"/>
      <c r="C80" s="62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</row>
    <row r="81" spans="1:14" x14ac:dyDescent="0.25">
      <c r="A81" s="61"/>
      <c r="B81" s="61"/>
      <c r="C81" s="62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</row>
    <row r="82" spans="1:14" x14ac:dyDescent="0.25">
      <c r="A82" s="61"/>
      <c r="B82" s="61"/>
      <c r="C82" s="62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</row>
    <row r="83" spans="1:14" x14ac:dyDescent="0.25">
      <c r="A83" s="61"/>
      <c r="B83" s="61"/>
      <c r="C83" s="62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4" x14ac:dyDescent="0.25">
      <c r="A84" s="61"/>
      <c r="B84" s="61"/>
      <c r="C84" s="62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4" x14ac:dyDescent="0.25">
      <c r="A85" s="61"/>
      <c r="B85" s="61"/>
      <c r="C85" s="62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</row>
    <row r="86" spans="1:14" x14ac:dyDescent="0.25">
      <c r="A86" s="61"/>
      <c r="B86" s="61"/>
      <c r="C86" s="62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</row>
    <row r="87" spans="1:14" x14ac:dyDescent="0.25">
      <c r="A87" s="61"/>
      <c r="B87" s="61"/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</row>
    <row r="88" spans="1:14" x14ac:dyDescent="0.25">
      <c r="A88" s="61"/>
      <c r="B88" s="61"/>
      <c r="C88" s="62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</row>
    <row r="89" spans="1:14" x14ac:dyDescent="0.25">
      <c r="A89" s="61"/>
      <c r="B89" s="61"/>
      <c r="C89" s="62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</row>
    <row r="90" spans="1:14" x14ac:dyDescent="0.25">
      <c r="A90" s="61"/>
      <c r="B90" s="61"/>
      <c r="C90" s="62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</row>
    <row r="91" spans="1:14" x14ac:dyDescent="0.25">
      <c r="A91" s="61"/>
      <c r="B91" s="61"/>
      <c r="C91" s="62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</row>
    <row r="92" spans="1:14" x14ac:dyDescent="0.25">
      <c r="A92" s="61"/>
      <c r="B92" s="61"/>
      <c r="C92" s="62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</row>
    <row r="93" spans="1:14" x14ac:dyDescent="0.25">
      <c r="A93" s="61"/>
      <c r="B93" s="61"/>
      <c r="C93" s="62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</row>
    <row r="94" spans="1:14" x14ac:dyDescent="0.25">
      <c r="A94" s="61"/>
      <c r="B94" s="61"/>
      <c r="C94" s="62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</row>
    <row r="95" spans="1:14" x14ac:dyDescent="0.25">
      <c r="A95" s="61"/>
      <c r="B95" s="61"/>
      <c r="C95" s="62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</row>
    <row r="96" spans="1:14" x14ac:dyDescent="0.25">
      <c r="A96" s="61"/>
      <c r="B96" s="61"/>
      <c r="C96" s="62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</row>
    <row r="97" spans="1:14" x14ac:dyDescent="0.25">
      <c r="A97" s="61"/>
      <c r="B97" s="61"/>
      <c r="C97" s="62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</row>
    <row r="98" spans="1:14" x14ac:dyDescent="0.25">
      <c r="A98" s="61"/>
      <c r="B98" s="61"/>
      <c r="C98" s="62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</row>
    <row r="99" spans="1:14" x14ac:dyDescent="0.25">
      <c r="A99" s="61"/>
      <c r="B99" s="61"/>
      <c r="C99" s="62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</row>
    <row r="100" spans="1:14" x14ac:dyDescent="0.25">
      <c r="A100" s="61"/>
      <c r="B100" s="61"/>
      <c r="C100" s="62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</row>
    <row r="101" spans="1:14" x14ac:dyDescent="0.25">
      <c r="A101" s="61"/>
      <c r="B101" s="61"/>
      <c r="C101" s="62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</row>
    <row r="102" spans="1:14" x14ac:dyDescent="0.25">
      <c r="A102" s="61"/>
      <c r="B102" s="61"/>
      <c r="C102" s="62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</row>
    <row r="103" spans="1:14" x14ac:dyDescent="0.25">
      <c r="A103" s="61"/>
      <c r="B103" s="61"/>
      <c r="C103" s="62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</row>
    <row r="104" spans="1:14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61</vt:i4>
      </vt:variant>
    </vt:vector>
  </HeadingPairs>
  <TitlesOfParts>
    <vt:vector size="69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StudentSuccess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Lavdie Huff</cp:lastModifiedBy>
  <cp:lastPrinted>2019-08-12T19:16:59Z</cp:lastPrinted>
  <dcterms:created xsi:type="dcterms:W3CDTF">2010-05-14T17:45:48Z</dcterms:created>
  <dcterms:modified xsi:type="dcterms:W3CDTF">2024-09-04T20:55:15Z</dcterms:modified>
</cp:coreProperties>
</file>